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510" windowWidth="12135" windowHeight="7725"/>
  </bookViews>
  <sheets>
    <sheet name="2021" sheetId="1" r:id="rId1"/>
  </sheets>
  <definedNames>
    <definedName name="_xlnm._FilterDatabase" localSheetId="0" hidden="1">'2021'!$A$5:$BJ$111</definedName>
  </definedNames>
  <calcPr calcId="125725"/>
</workbook>
</file>

<file path=xl/calcChain.xml><?xml version="1.0" encoding="utf-8"?>
<calcChain xmlns="http://schemas.openxmlformats.org/spreadsheetml/2006/main">
  <c r="BB82" i="1"/>
  <c r="BB41"/>
  <c r="AY41"/>
  <c r="AV41"/>
  <c r="AS41"/>
  <c r="BB22"/>
  <c r="AY22"/>
  <c r="BB11"/>
  <c r="AV11"/>
  <c r="AS11"/>
  <c r="BB57"/>
  <c r="BD19"/>
  <c r="AR19"/>
  <c r="AQ19"/>
  <c r="AP19"/>
  <c r="AO19"/>
  <c r="BB18"/>
  <c r="AO109"/>
  <c r="BB91"/>
  <c r="AO90"/>
  <c r="AO62"/>
  <c r="AY57"/>
  <c r="BB19"/>
  <c r="AY19"/>
  <c r="AX19"/>
  <c r="AS19"/>
  <c r="AL90"/>
  <c r="AL62"/>
  <c r="AS109"/>
  <c r="AU109" s="1"/>
  <c r="AQ109"/>
  <c r="AP109"/>
  <c r="BB109" s="1"/>
  <c r="BD109" s="1"/>
  <c r="AX109"/>
  <c r="AV109"/>
  <c r="AY90"/>
  <c r="BA90" s="1"/>
  <c r="AV90"/>
  <c r="AX90" s="1"/>
  <c r="AP90"/>
  <c r="BB90" s="1"/>
  <c r="BD90" s="1"/>
  <c r="AY109"/>
  <c r="BA109" s="1"/>
  <c r="AY108"/>
  <c r="AY102"/>
  <c r="AY100"/>
  <c r="AY96"/>
  <c r="AY93"/>
  <c r="AY89"/>
  <c r="AY86"/>
  <c r="AY84"/>
  <c r="AY69"/>
  <c r="AY60"/>
  <c r="AY59"/>
  <c r="AY58"/>
  <c r="AY51"/>
  <c r="AY44"/>
  <c r="AY42"/>
  <c r="AY40"/>
  <c r="AY36"/>
  <c r="AY35"/>
  <c r="AY18"/>
  <c r="AY11"/>
  <c r="AV102"/>
  <c r="AV100"/>
  <c r="AV89"/>
  <c r="AV82"/>
  <c r="AV75"/>
  <c r="AV69"/>
  <c r="AV58"/>
  <c r="AV35"/>
  <c r="AV18"/>
  <c r="AS102"/>
  <c r="AS100"/>
  <c r="AS90"/>
  <c r="AS35"/>
  <c r="AI90"/>
  <c r="AI62"/>
  <c r="AF63"/>
  <c r="AF90"/>
  <c r="AF109"/>
  <c r="AF64"/>
  <c r="AF62"/>
  <c r="AC62"/>
  <c r="AC42"/>
  <c r="AC36"/>
  <c r="Z62"/>
  <c r="Z48"/>
  <c r="Z51"/>
  <c r="Z45"/>
  <c r="Z42"/>
  <c r="Z11"/>
  <c r="W63"/>
  <c r="W64"/>
  <c r="W62"/>
  <c r="W45"/>
  <c r="W42"/>
  <c r="W11"/>
  <c r="T62"/>
  <c r="T58"/>
  <c r="T45"/>
  <c r="T42"/>
  <c r="T36"/>
  <c r="T11"/>
  <c r="Q58"/>
  <c r="Q45"/>
  <c r="Q11"/>
  <c r="N62"/>
  <c r="N58"/>
  <c r="N45"/>
  <c r="N42"/>
  <c r="N11"/>
  <c r="H69"/>
  <c r="H64"/>
  <c r="H63"/>
  <c r="H59"/>
  <c r="K59"/>
  <c r="K36"/>
  <c r="K63"/>
  <c r="K64"/>
  <c r="K69"/>
  <c r="K62"/>
  <c r="K58"/>
  <c r="K45"/>
  <c r="K42"/>
  <c r="AS18"/>
  <c r="AO18"/>
  <c r="AI18"/>
  <c r="AF18"/>
  <c r="AC18"/>
  <c r="Z18"/>
  <c r="W18"/>
  <c r="T18"/>
  <c r="Q18"/>
  <c r="N18"/>
  <c r="K18"/>
  <c r="H18"/>
  <c r="K11"/>
  <c r="AP64"/>
  <c r="BB64" s="1"/>
  <c r="BD64" s="1"/>
  <c r="AS64"/>
  <c r="AU64" s="1"/>
  <c r="AV64"/>
  <c r="AX64" s="1"/>
  <c r="AY64"/>
  <c r="BA64" s="1"/>
  <c r="AP63"/>
  <c r="BB63" s="1"/>
  <c r="BD63" s="1"/>
  <c r="AS63"/>
  <c r="AU63" s="1"/>
  <c r="AV63"/>
  <c r="AX63" s="1"/>
  <c r="AY63"/>
  <c r="BA63" s="1"/>
  <c r="H62"/>
  <c r="AP62"/>
  <c r="BB62" s="1"/>
  <c r="BD62" s="1"/>
  <c r="AS62"/>
  <c r="AU62" s="1"/>
  <c r="AV62"/>
  <c r="AX62" s="1"/>
  <c r="AY62"/>
  <c r="BA62" s="1"/>
  <c r="H58"/>
  <c r="H42"/>
  <c r="H36"/>
  <c r="AR109" l="1"/>
  <c r="AR90"/>
  <c r="H11"/>
  <c r="AY53"/>
  <c r="AV91"/>
  <c r="AS45"/>
  <c r="AU45" s="1"/>
  <c r="AP45"/>
  <c r="AO45"/>
  <c r="AO42"/>
  <c r="AO41"/>
  <c r="AO36"/>
  <c r="AL45"/>
  <c r="AL42"/>
  <c r="AL41"/>
  <c r="AL36"/>
  <c r="AL13"/>
  <c r="AL11"/>
  <c r="AY95"/>
  <c r="AV95"/>
  <c r="AS95"/>
  <c r="AY87"/>
  <c r="AY70"/>
  <c r="AY71"/>
  <c r="AV70"/>
  <c r="AO69"/>
  <c r="AL69"/>
  <c r="BA59"/>
  <c r="AV59"/>
  <c r="AX59" s="1"/>
  <c r="AS59"/>
  <c r="AU59" s="1"/>
  <c r="AY45"/>
  <c r="BA45" s="1"/>
  <c r="AV45"/>
  <c r="AX45" s="1"/>
  <c r="AY43"/>
  <c r="AF45"/>
  <c r="AC45"/>
  <c r="AQ42"/>
  <c r="AP42"/>
  <c r="BB42" s="1"/>
  <c r="AS42"/>
  <c r="AV42"/>
  <c r="AX42" s="1"/>
  <c r="BA42"/>
  <c r="BA36"/>
  <c r="AV36"/>
  <c r="AX36" s="1"/>
  <c r="AS36"/>
  <c r="AU36" s="1"/>
  <c r="AQ36"/>
  <c r="AP36"/>
  <c r="BB36" s="1"/>
  <c r="Z36"/>
  <c r="W36"/>
  <c r="AL18"/>
  <c r="AU11"/>
  <c r="AQ11"/>
  <c r="AP11"/>
  <c r="AO11"/>
  <c r="BA11"/>
  <c r="AX11"/>
  <c r="AV9"/>
  <c r="AI69"/>
  <c r="BB45" l="1"/>
  <c r="BD45" s="1"/>
  <c r="AR45"/>
  <c r="AR11"/>
  <c r="AR36"/>
  <c r="BD11"/>
  <c r="AR42"/>
  <c r="BD42"/>
  <c r="BD36"/>
  <c r="H45"/>
  <c r="AI42"/>
  <c r="AI41"/>
  <c r="AI36"/>
  <c r="AI13"/>
  <c r="AI11"/>
  <c r="AF69"/>
  <c r="AP59"/>
  <c r="BB59" s="1"/>
  <c r="AQ59"/>
  <c r="AO59"/>
  <c r="AL59"/>
  <c r="AI59"/>
  <c r="AF59"/>
  <c r="AF42"/>
  <c r="AF36"/>
  <c r="AF13"/>
  <c r="AF11"/>
  <c r="AC93"/>
  <c r="AC69"/>
  <c r="AS58"/>
  <c r="AQ58"/>
  <c r="AP58"/>
  <c r="AO58"/>
  <c r="AL58"/>
  <c r="AI58"/>
  <c r="AF58"/>
  <c r="AC58"/>
  <c r="AU58"/>
  <c r="AX58"/>
  <c r="BA58"/>
  <c r="AI49"/>
  <c r="AF49"/>
  <c r="AF47"/>
  <c r="T49"/>
  <c r="W49"/>
  <c r="Z49"/>
  <c r="AC49"/>
  <c r="AC48"/>
  <c r="AC47"/>
  <c r="AC41"/>
  <c r="AC13"/>
  <c r="AC11"/>
  <c r="Z93"/>
  <c r="Z69"/>
  <c r="Z47"/>
  <c r="Z41"/>
  <c r="Z13"/>
  <c r="W93"/>
  <c r="W92"/>
  <c r="W69"/>
  <c r="BA53"/>
  <c r="W54"/>
  <c r="W48"/>
  <c r="W47"/>
  <c r="W41"/>
  <c r="AU18"/>
  <c r="AQ18"/>
  <c r="AP18"/>
  <c r="BA18"/>
  <c r="AX18"/>
  <c r="W13"/>
  <c r="T93"/>
  <c r="T89"/>
  <c r="AS69"/>
  <c r="AU69" s="1"/>
  <c r="AP69"/>
  <c r="BA69"/>
  <c r="AX69"/>
  <c r="BA70"/>
  <c r="AX70"/>
  <c r="T69"/>
  <c r="T54"/>
  <c r="T48"/>
  <c r="T47"/>
  <c r="T41"/>
  <c r="T13"/>
  <c r="T12"/>
  <c r="AY9"/>
  <c r="BA9" s="1"/>
  <c r="Q7"/>
  <c r="Q93"/>
  <c r="Q70"/>
  <c r="Q54"/>
  <c r="Q49"/>
  <c r="N49"/>
  <c r="Q48"/>
  <c r="Q47"/>
  <c r="Q41"/>
  <c r="Q13"/>
  <c r="H101"/>
  <c r="AI101"/>
  <c r="AF101"/>
  <c r="AC101"/>
  <c r="Z101"/>
  <c r="W101"/>
  <c r="T101"/>
  <c r="Q101"/>
  <c r="N101"/>
  <c r="K101"/>
  <c r="N93"/>
  <c r="N54"/>
  <c r="N48"/>
  <c r="N47"/>
  <c r="N41"/>
  <c r="N13"/>
  <c r="AC66"/>
  <c r="Z66"/>
  <c r="W66"/>
  <c r="T66"/>
  <c r="Q66"/>
  <c r="N66"/>
  <c r="K66"/>
  <c r="H66"/>
  <c r="K49"/>
  <c r="H47"/>
  <c r="H48"/>
  <c r="H49"/>
  <c r="H13"/>
  <c r="K7"/>
  <c r="H7"/>
  <c r="K93"/>
  <c r="K54"/>
  <c r="K48"/>
  <c r="K47"/>
  <c r="K41"/>
  <c r="K13"/>
  <c r="BA102"/>
  <c r="AY111"/>
  <c r="BA111" s="1"/>
  <c r="AY97"/>
  <c r="BA97" s="1"/>
  <c r="BA93"/>
  <c r="AY91"/>
  <c r="BA91" s="1"/>
  <c r="AY83"/>
  <c r="BA83" s="1"/>
  <c r="AY82"/>
  <c r="BA82" s="1"/>
  <c r="AY81"/>
  <c r="BA81" s="1"/>
  <c r="AY80"/>
  <c r="BA80" s="1"/>
  <c r="AY79"/>
  <c r="BA79" s="1"/>
  <c r="AY76"/>
  <c r="BA76" s="1"/>
  <c r="AY66"/>
  <c r="BA66" s="1"/>
  <c r="AY54"/>
  <c r="BA54" s="1"/>
  <c r="BA51"/>
  <c r="BA41"/>
  <c r="AY26"/>
  <c r="BA26" s="1"/>
  <c r="AY20"/>
  <c r="BA20" s="1"/>
  <c r="AY13"/>
  <c r="BA13" s="1"/>
  <c r="AY7"/>
  <c r="BA7" s="1"/>
  <c r="AX102"/>
  <c r="AV111"/>
  <c r="AX111" s="1"/>
  <c r="AV81"/>
  <c r="AX81" s="1"/>
  <c r="AV76"/>
  <c r="AX76" s="1"/>
  <c r="AV26"/>
  <c r="AX26" s="1"/>
  <c r="AV20"/>
  <c r="AX20" s="1"/>
  <c r="AV7"/>
  <c r="AX7" s="1"/>
  <c r="AS111"/>
  <c r="AU111" s="1"/>
  <c r="AU102"/>
  <c r="AS26"/>
  <c r="AU26" s="1"/>
  <c r="AS20"/>
  <c r="AU20" s="1"/>
  <c r="H93"/>
  <c r="H54"/>
  <c r="BA43"/>
  <c r="AV43"/>
  <c r="AY48"/>
  <c r="BA48" s="1"/>
  <c r="AY47"/>
  <c r="BA47" s="1"/>
  <c r="AY49"/>
  <c r="BA49" s="1"/>
  <c r="AP49"/>
  <c r="BB49" s="1"/>
  <c r="BD49" s="1"/>
  <c r="AP48"/>
  <c r="BB48" s="1"/>
  <c r="BD48" s="1"/>
  <c r="AP47"/>
  <c r="BB47" s="1"/>
  <c r="BD47" s="1"/>
  <c r="AS47"/>
  <c r="AU47" s="1"/>
  <c r="AS48"/>
  <c r="AU48" s="1"/>
  <c r="AS49"/>
  <c r="AU49" s="1"/>
  <c r="AS50"/>
  <c r="AU50" s="1"/>
  <c r="AV47"/>
  <c r="AX47" s="1"/>
  <c r="AP43"/>
  <c r="BB43" s="1"/>
  <c r="AP41"/>
  <c r="H41"/>
  <c r="AP26"/>
  <c r="BB26" s="1"/>
  <c r="BD26" s="1"/>
  <c r="AP20"/>
  <c r="AP7"/>
  <c r="BB7" s="1"/>
  <c r="BD7" s="1"/>
  <c r="AP98"/>
  <c r="BB98" s="1"/>
  <c r="AP99"/>
  <c r="BB99" s="1"/>
  <c r="AP100"/>
  <c r="BB100" s="1"/>
  <c r="AP101"/>
  <c r="BB101" s="1"/>
  <c r="AP102"/>
  <c r="BB102" s="1"/>
  <c r="AP103"/>
  <c r="BI103" s="1"/>
  <c r="AP104"/>
  <c r="BB104" s="1"/>
  <c r="AP105"/>
  <c r="BB105" s="1"/>
  <c r="AP93"/>
  <c r="BB93" s="1"/>
  <c r="AP66"/>
  <c r="AO93"/>
  <c r="AO92"/>
  <c r="AO54"/>
  <c r="AO26"/>
  <c r="AO20"/>
  <c r="AP13"/>
  <c r="AV13"/>
  <c r="AX13" s="1"/>
  <c r="AS13"/>
  <c r="AU13" s="1"/>
  <c r="AQ13"/>
  <c r="AO13"/>
  <c r="AO51"/>
  <c r="AV49"/>
  <c r="AX49" s="1"/>
  <c r="AQ49"/>
  <c r="AL49"/>
  <c r="AO49"/>
  <c r="AY101"/>
  <c r="BA101" s="1"/>
  <c r="AV101"/>
  <c r="AX101" s="1"/>
  <c r="AS101"/>
  <c r="AU101" s="1"/>
  <c r="AQ101"/>
  <c r="AO101"/>
  <c r="AL101"/>
  <c r="AL93"/>
  <c r="AL92"/>
  <c r="AL54"/>
  <c r="AL26"/>
  <c r="AL20"/>
  <c r="AV44"/>
  <c r="AP16"/>
  <c r="BB16" s="1"/>
  <c r="BD16" s="1"/>
  <c r="AP89"/>
  <c r="BB89" s="1"/>
  <c r="AP92"/>
  <c r="BB92" s="1"/>
  <c r="AP110"/>
  <c r="BB110" s="1"/>
  <c r="BD110" s="1"/>
  <c r="AP77"/>
  <c r="BB77" s="1"/>
  <c r="AP73"/>
  <c r="BI73" s="1"/>
  <c r="AP70"/>
  <c r="BB70" s="1"/>
  <c r="AP68"/>
  <c r="BB68" s="1"/>
  <c r="AP111"/>
  <c r="BB111" s="1"/>
  <c r="BD111" s="1"/>
  <c r="AP97"/>
  <c r="BB97" s="1"/>
  <c r="AP96"/>
  <c r="BB96" s="1"/>
  <c r="AQ93"/>
  <c r="AP91"/>
  <c r="AP82"/>
  <c r="AP81"/>
  <c r="BB81" s="1"/>
  <c r="AP80"/>
  <c r="AP79"/>
  <c r="AP76"/>
  <c r="BB76" s="1"/>
  <c r="AX75"/>
  <c r="AP54"/>
  <c r="BB54" s="1"/>
  <c r="AP51"/>
  <c r="BB51" s="1"/>
  <c r="AP50"/>
  <c r="BB50" s="1"/>
  <c r="AY50"/>
  <c r="BA50" s="1"/>
  <c r="AY12"/>
  <c r="BA12" s="1"/>
  <c r="AP12"/>
  <c r="AI93"/>
  <c r="AI54"/>
  <c r="AO47"/>
  <c r="AO48"/>
  <c r="AL47"/>
  <c r="AL48"/>
  <c r="AI47"/>
  <c r="AI48"/>
  <c r="AQ47"/>
  <c r="AI26"/>
  <c r="AI20"/>
  <c r="AS54"/>
  <c r="AU54" s="1"/>
  <c r="AV54"/>
  <c r="AX54" s="1"/>
  <c r="AX41"/>
  <c r="AV48"/>
  <c r="AX48" s="1"/>
  <c r="AV93"/>
  <c r="AX93" s="1"/>
  <c r="AS93"/>
  <c r="AU93" s="1"/>
  <c r="AF93"/>
  <c r="AV66"/>
  <c r="AX66" s="1"/>
  <c r="AS66"/>
  <c r="AU66" s="1"/>
  <c r="AQ66"/>
  <c r="AO66"/>
  <c r="AL66"/>
  <c r="AI66"/>
  <c r="AF66"/>
  <c r="AS7"/>
  <c r="AU7" s="1"/>
  <c r="AF7"/>
  <c r="AI7"/>
  <c r="AL7"/>
  <c r="AO7"/>
  <c r="AQ7"/>
  <c r="AS40"/>
  <c r="AU40" s="1"/>
  <c r="AU42"/>
  <c r="AQ41"/>
  <c r="AQ54"/>
  <c r="AF54"/>
  <c r="AQ48"/>
  <c r="AF48"/>
  <c r="AF41"/>
  <c r="AF26"/>
  <c r="AF20"/>
  <c r="AC74"/>
  <c r="AC73"/>
  <c r="AC7"/>
  <c r="AC51"/>
  <c r="AC26"/>
  <c r="AC20"/>
  <c r="Z7"/>
  <c r="Z8"/>
  <c r="Z9"/>
  <c r="Z10"/>
  <c r="Z12"/>
  <c r="Z14"/>
  <c r="Z15"/>
  <c r="Z16"/>
  <c r="Z17"/>
  <c r="Z20"/>
  <c r="Z21"/>
  <c r="Z22"/>
  <c r="Z6"/>
  <c r="Z29"/>
  <c r="Z30"/>
  <c r="Z31"/>
  <c r="Z32"/>
  <c r="Z33"/>
  <c r="Z34"/>
  <c r="Z35"/>
  <c r="Z37"/>
  <c r="Z38"/>
  <c r="Z39"/>
  <c r="Z40"/>
  <c r="Z43"/>
  <c r="Z44"/>
  <c r="Z46"/>
  <c r="Z50"/>
  <c r="Z52"/>
  <c r="Z53"/>
  <c r="Z55"/>
  <c r="Z56"/>
  <c r="Z57"/>
  <c r="Z60"/>
  <c r="Z61"/>
  <c r="Z65"/>
  <c r="Z67"/>
  <c r="Z68"/>
  <c r="Z70"/>
  <c r="Z71"/>
  <c r="Z72"/>
  <c r="Z73"/>
  <c r="Z74"/>
  <c r="Z75"/>
  <c r="Z76"/>
  <c r="Z77"/>
  <c r="Z78"/>
  <c r="Z79"/>
  <c r="Z80"/>
  <c r="Z81"/>
  <c r="Z82"/>
  <c r="Z83"/>
  <c r="Z84"/>
  <c r="Z85"/>
  <c r="Z86"/>
  <c r="Z87"/>
  <c r="Z88"/>
  <c r="Z89"/>
  <c r="Z91"/>
  <c r="Z92"/>
  <c r="Z94"/>
  <c r="Z95"/>
  <c r="Z96"/>
  <c r="Z97"/>
  <c r="Z98"/>
  <c r="Z99"/>
  <c r="Z100"/>
  <c r="Z102"/>
  <c r="Z103"/>
  <c r="Z104"/>
  <c r="Z105"/>
  <c r="Z106"/>
  <c r="Z107"/>
  <c r="Z108"/>
  <c r="Z110"/>
  <c r="Z111"/>
  <c r="Z24"/>
  <c r="Z25"/>
  <c r="Z26"/>
  <c r="Z27"/>
  <c r="Z28"/>
  <c r="Z23"/>
  <c r="W74"/>
  <c r="W73"/>
  <c r="W51"/>
  <c r="W50"/>
  <c r="W26"/>
  <c r="W20"/>
  <c r="W16"/>
  <c r="W7"/>
  <c r="T92"/>
  <c r="T74"/>
  <c r="T73"/>
  <c r="T51"/>
  <c r="T50"/>
  <c r="T26"/>
  <c r="T20"/>
  <c r="T16"/>
  <c r="AQ26"/>
  <c r="AQ20"/>
  <c r="Q92"/>
  <c r="Q89"/>
  <c r="Q74"/>
  <c r="Q73"/>
  <c r="Q51"/>
  <c r="Q50"/>
  <c r="N74"/>
  <c r="N73"/>
  <c r="Q16"/>
  <c r="Q17"/>
  <c r="Q20"/>
  <c r="N51"/>
  <c r="N50"/>
  <c r="N26"/>
  <c r="N16"/>
  <c r="AP8"/>
  <c r="BI8" s="1"/>
  <c r="AP9"/>
  <c r="BB9" s="1"/>
  <c r="AP10"/>
  <c r="BB10" s="1"/>
  <c r="AP14"/>
  <c r="BI14" s="1"/>
  <c r="AP15"/>
  <c r="BI15" s="1"/>
  <c r="AP17"/>
  <c r="BI17" s="1"/>
  <c r="AP21"/>
  <c r="AP22"/>
  <c r="BI22" s="1"/>
  <c r="AP23"/>
  <c r="BI23" s="1"/>
  <c r="AP24"/>
  <c r="BI24" s="1"/>
  <c r="AP25"/>
  <c r="BI25" s="1"/>
  <c r="AP27"/>
  <c r="BI27" s="1"/>
  <c r="AP28"/>
  <c r="BI28" s="1"/>
  <c r="AP29"/>
  <c r="BI29" s="1"/>
  <c r="AP30"/>
  <c r="BI30" s="1"/>
  <c r="AP31"/>
  <c r="BB31" s="1"/>
  <c r="AP32"/>
  <c r="BB32" s="1"/>
  <c r="AP33"/>
  <c r="BI33" s="1"/>
  <c r="AP34"/>
  <c r="BI34" s="1"/>
  <c r="AP35"/>
  <c r="BB35" s="1"/>
  <c r="AP37"/>
  <c r="BI37" s="1"/>
  <c r="AP38"/>
  <c r="BI38" s="1"/>
  <c r="AP39"/>
  <c r="BI39" s="1"/>
  <c r="AP40"/>
  <c r="BB40" s="1"/>
  <c r="AP44"/>
  <c r="BB44" s="1"/>
  <c r="AP46"/>
  <c r="BI46" s="1"/>
  <c r="AP52"/>
  <c r="BI52" s="1"/>
  <c r="AP53"/>
  <c r="BI53" s="1"/>
  <c r="AP55"/>
  <c r="BI55" s="1"/>
  <c r="AP56"/>
  <c r="BI56" s="1"/>
  <c r="AP57"/>
  <c r="AP60"/>
  <c r="AP61"/>
  <c r="BI61" s="1"/>
  <c r="AP65"/>
  <c r="BB65" s="1"/>
  <c r="AP67"/>
  <c r="BI67" s="1"/>
  <c r="AP71"/>
  <c r="AP72"/>
  <c r="BI72" s="1"/>
  <c r="AP74"/>
  <c r="BI74" s="1"/>
  <c r="AP75"/>
  <c r="BI75" s="1"/>
  <c r="AP78"/>
  <c r="AP83"/>
  <c r="BI83" s="1"/>
  <c r="AP84"/>
  <c r="AP85"/>
  <c r="BI85" s="1"/>
  <c r="AP86"/>
  <c r="BB86" s="1"/>
  <c r="AP87"/>
  <c r="BB87" s="1"/>
  <c r="AP88"/>
  <c r="BI88" s="1"/>
  <c r="AP94"/>
  <c r="BI94" s="1"/>
  <c r="AP95"/>
  <c r="AP106"/>
  <c r="BI106" s="1"/>
  <c r="AP107"/>
  <c r="BI107" s="1"/>
  <c r="AP108"/>
  <c r="BI112"/>
  <c r="AP6"/>
  <c r="BB6" s="1"/>
  <c r="N89"/>
  <c r="N92"/>
  <c r="AQ111"/>
  <c r="AQ8"/>
  <c r="AQ9"/>
  <c r="AQ10"/>
  <c r="AQ12"/>
  <c r="AQ14"/>
  <c r="AQ15"/>
  <c r="AQ16"/>
  <c r="AQ17"/>
  <c r="AQ21"/>
  <c r="AQ22"/>
  <c r="AQ23"/>
  <c r="AQ24"/>
  <c r="AQ25"/>
  <c r="AQ27"/>
  <c r="AQ28"/>
  <c r="AQ29"/>
  <c r="AQ30"/>
  <c r="AQ31"/>
  <c r="AQ32"/>
  <c r="AQ33"/>
  <c r="AQ34"/>
  <c r="AQ35"/>
  <c r="AQ37"/>
  <c r="AQ38"/>
  <c r="AQ39"/>
  <c r="AQ40"/>
  <c r="AQ43"/>
  <c r="AQ44"/>
  <c r="AQ46"/>
  <c r="AQ50"/>
  <c r="AQ51"/>
  <c r="AQ52"/>
  <c r="AQ53"/>
  <c r="AQ55"/>
  <c r="AQ56"/>
  <c r="AQ57"/>
  <c r="AQ60"/>
  <c r="AQ61"/>
  <c r="AQ65"/>
  <c r="AQ67"/>
  <c r="AQ68"/>
  <c r="AQ70"/>
  <c r="AQ71"/>
  <c r="AQ72"/>
  <c r="AQ73"/>
  <c r="AQ74"/>
  <c r="AQ75"/>
  <c r="AQ76"/>
  <c r="AQ77"/>
  <c r="AQ78"/>
  <c r="AQ79"/>
  <c r="AQ80"/>
  <c r="AQ81"/>
  <c r="AQ82"/>
  <c r="AQ83"/>
  <c r="AQ84"/>
  <c r="AQ85"/>
  <c r="AQ86"/>
  <c r="AQ87"/>
  <c r="AQ88"/>
  <c r="AQ89"/>
  <c r="AQ91"/>
  <c r="AQ92"/>
  <c r="AQ94"/>
  <c r="AQ95"/>
  <c r="AQ96"/>
  <c r="AQ97"/>
  <c r="AQ98"/>
  <c r="AQ99"/>
  <c r="AQ100"/>
  <c r="AQ102"/>
  <c r="AQ103"/>
  <c r="AQ104"/>
  <c r="AQ105"/>
  <c r="AQ106"/>
  <c r="AQ107"/>
  <c r="AQ108"/>
  <c r="AQ110"/>
  <c r="K111"/>
  <c r="K92"/>
  <c r="K89"/>
  <c r="K74"/>
  <c r="K73"/>
  <c r="K70"/>
  <c r="K51"/>
  <c r="K50"/>
  <c r="H111"/>
  <c r="K26"/>
  <c r="H26"/>
  <c r="Q26"/>
  <c r="K16"/>
  <c r="N20"/>
  <c r="H20"/>
  <c r="K20"/>
  <c r="H110"/>
  <c r="H92"/>
  <c r="H89"/>
  <c r="BA89"/>
  <c r="AX89"/>
  <c r="AS89"/>
  <c r="AU89" s="1"/>
  <c r="AO89"/>
  <c r="AL89"/>
  <c r="AI89"/>
  <c r="AF89"/>
  <c r="AC89"/>
  <c r="W89"/>
  <c r="BA86"/>
  <c r="AV86"/>
  <c r="AX86" s="1"/>
  <c r="AS86"/>
  <c r="AU86" s="1"/>
  <c r="AO86"/>
  <c r="AL86"/>
  <c r="AI86"/>
  <c r="AF86"/>
  <c r="AC86"/>
  <c r="W86"/>
  <c r="T86"/>
  <c r="Q86"/>
  <c r="N86"/>
  <c r="K86"/>
  <c r="H86"/>
  <c r="AY85"/>
  <c r="BA85" s="1"/>
  <c r="AV85"/>
  <c r="AX85" s="1"/>
  <c r="AS85"/>
  <c r="AU85" s="1"/>
  <c r="AO85"/>
  <c r="AL85"/>
  <c r="AI85"/>
  <c r="AF85"/>
  <c r="AC85"/>
  <c r="W85"/>
  <c r="T85"/>
  <c r="Q85"/>
  <c r="N85"/>
  <c r="K85"/>
  <c r="H85"/>
  <c r="AV79"/>
  <c r="AX79" s="1"/>
  <c r="AS79"/>
  <c r="AU79" s="1"/>
  <c r="AO79"/>
  <c r="AL79"/>
  <c r="AI79"/>
  <c r="AF79"/>
  <c r="AC79"/>
  <c r="W79"/>
  <c r="T79"/>
  <c r="Q79"/>
  <c r="N79"/>
  <c r="K79"/>
  <c r="H79"/>
  <c r="AY75"/>
  <c r="BA75" s="1"/>
  <c r="AS75"/>
  <c r="AU75" s="1"/>
  <c r="AO75"/>
  <c r="AL75"/>
  <c r="AI75"/>
  <c r="AF75"/>
  <c r="AC75"/>
  <c r="W75"/>
  <c r="T75"/>
  <c r="Q75"/>
  <c r="N75"/>
  <c r="K75"/>
  <c r="H75"/>
  <c r="AY74"/>
  <c r="BA74" s="1"/>
  <c r="AV74"/>
  <c r="AX74" s="1"/>
  <c r="AS74"/>
  <c r="AU74" s="1"/>
  <c r="AO74"/>
  <c r="AL74"/>
  <c r="AI74"/>
  <c r="AF74"/>
  <c r="H74"/>
  <c r="AY73"/>
  <c r="BA73" s="1"/>
  <c r="AV73"/>
  <c r="AX73" s="1"/>
  <c r="AS73"/>
  <c r="AU73" s="1"/>
  <c r="AO73"/>
  <c r="AL73"/>
  <c r="AI73"/>
  <c r="AF73"/>
  <c r="H73"/>
  <c r="AY72"/>
  <c r="BA72" s="1"/>
  <c r="AV72"/>
  <c r="AX72" s="1"/>
  <c r="AS72"/>
  <c r="AU72" s="1"/>
  <c r="AO72"/>
  <c r="AL72"/>
  <c r="AI72"/>
  <c r="AF72"/>
  <c r="AC72"/>
  <c r="W72"/>
  <c r="T72"/>
  <c r="Q72"/>
  <c r="N72"/>
  <c r="K72"/>
  <c r="H72"/>
  <c r="BA71"/>
  <c r="AV71"/>
  <c r="AX71" s="1"/>
  <c r="AS71"/>
  <c r="AU71" s="1"/>
  <c r="AO71"/>
  <c r="AL71"/>
  <c r="AI71"/>
  <c r="AF71"/>
  <c r="AC71"/>
  <c r="W71"/>
  <c r="T71"/>
  <c r="Q71"/>
  <c r="N71"/>
  <c r="K71"/>
  <c r="H71"/>
  <c r="H70"/>
  <c r="H76"/>
  <c r="H77"/>
  <c r="AS70"/>
  <c r="AU70" s="1"/>
  <c r="AO70"/>
  <c r="AL70"/>
  <c r="AI70"/>
  <c r="AF70"/>
  <c r="AC70"/>
  <c r="W70"/>
  <c r="H51"/>
  <c r="H50"/>
  <c r="H16"/>
  <c r="AV52"/>
  <c r="AX52" s="1"/>
  <c r="AV50"/>
  <c r="AX50" s="1"/>
  <c r="AY110"/>
  <c r="BA110" s="1"/>
  <c r="BA108"/>
  <c r="AY107"/>
  <c r="BA107" s="1"/>
  <c r="AY106"/>
  <c r="BA106" s="1"/>
  <c r="AY105"/>
  <c r="BA105" s="1"/>
  <c r="AY104"/>
  <c r="BA104" s="1"/>
  <c r="AY103"/>
  <c r="BA103" s="1"/>
  <c r="BA100"/>
  <c r="AY99"/>
  <c r="BA99" s="1"/>
  <c r="AY98"/>
  <c r="BA98" s="1"/>
  <c r="BA95"/>
  <c r="AY94"/>
  <c r="BA94" s="1"/>
  <c r="AY92"/>
  <c r="BA92" s="1"/>
  <c r="AY88"/>
  <c r="BA88" s="1"/>
  <c r="BA87"/>
  <c r="BA84"/>
  <c r="AY78"/>
  <c r="BA78" s="1"/>
  <c r="AY77"/>
  <c r="BA77" s="1"/>
  <c r="AY68"/>
  <c r="BA68" s="1"/>
  <c r="AY67"/>
  <c r="BA67" s="1"/>
  <c r="AY65"/>
  <c r="BA65" s="1"/>
  <c r="AY61"/>
  <c r="BA61" s="1"/>
  <c r="BA60"/>
  <c r="BA57"/>
  <c r="AY56"/>
  <c r="BA56" s="1"/>
  <c r="AY55"/>
  <c r="BA55" s="1"/>
  <c r="AY52"/>
  <c r="BA52" s="1"/>
  <c r="AY46"/>
  <c r="BA46" s="1"/>
  <c r="BA44"/>
  <c r="BA40"/>
  <c r="AY39"/>
  <c r="BA39" s="1"/>
  <c r="AY38"/>
  <c r="BA38" s="1"/>
  <c r="AY37"/>
  <c r="BA37" s="1"/>
  <c r="BA35"/>
  <c r="AY34"/>
  <c r="BA34" s="1"/>
  <c r="AY33"/>
  <c r="BA33" s="1"/>
  <c r="AY32"/>
  <c r="BA32" s="1"/>
  <c r="AY31"/>
  <c r="BA31" s="1"/>
  <c r="AY30"/>
  <c r="BA30" s="1"/>
  <c r="AY29"/>
  <c r="BA29" s="1"/>
  <c r="AY28"/>
  <c r="BA28" s="1"/>
  <c r="AY27"/>
  <c r="BA27" s="1"/>
  <c r="AY25"/>
  <c r="BA25" s="1"/>
  <c r="AY24"/>
  <c r="BA24" s="1"/>
  <c r="AY23"/>
  <c r="BA23" s="1"/>
  <c r="BA22"/>
  <c r="AY21"/>
  <c r="BA21" s="1"/>
  <c r="AY17"/>
  <c r="BA17" s="1"/>
  <c r="AY16"/>
  <c r="BA16" s="1"/>
  <c r="AY15"/>
  <c r="BA15" s="1"/>
  <c r="AY14"/>
  <c r="BA14" s="1"/>
  <c r="AY10"/>
  <c r="BA10" s="1"/>
  <c r="AY8"/>
  <c r="BA8" s="1"/>
  <c r="AY6"/>
  <c r="BA6" s="1"/>
  <c r="AV110"/>
  <c r="AX110" s="1"/>
  <c r="AV108"/>
  <c r="AX108" s="1"/>
  <c r="AV107"/>
  <c r="AX107" s="1"/>
  <c r="AV106"/>
  <c r="AX106" s="1"/>
  <c r="AV105"/>
  <c r="AX105" s="1"/>
  <c r="AV104"/>
  <c r="AX104" s="1"/>
  <c r="AV103"/>
  <c r="AX103" s="1"/>
  <c r="AX100"/>
  <c r="AV99"/>
  <c r="AX99" s="1"/>
  <c r="AV98"/>
  <c r="AX98" s="1"/>
  <c r="AV97"/>
  <c r="AX97" s="1"/>
  <c r="AV96"/>
  <c r="AX95"/>
  <c r="AV94"/>
  <c r="AX94" s="1"/>
  <c r="AV92"/>
  <c r="AX92" s="1"/>
  <c r="AV88"/>
  <c r="AX88" s="1"/>
  <c r="AV87"/>
  <c r="AX87" s="1"/>
  <c r="AV84"/>
  <c r="AX84" s="1"/>
  <c r="AV83"/>
  <c r="AX83" s="1"/>
  <c r="AV80"/>
  <c r="AX80" s="1"/>
  <c r="AV78"/>
  <c r="AX78" s="1"/>
  <c r="AV77"/>
  <c r="AX77" s="1"/>
  <c r="AV68"/>
  <c r="AX68" s="1"/>
  <c r="AV67"/>
  <c r="AX67" s="1"/>
  <c r="AV65"/>
  <c r="AX65" s="1"/>
  <c r="AV61"/>
  <c r="AX61" s="1"/>
  <c r="AV60"/>
  <c r="AX60" s="1"/>
  <c r="AV57"/>
  <c r="AX57" s="1"/>
  <c r="AV56"/>
  <c r="AX56" s="1"/>
  <c r="AV55"/>
  <c r="AX55" s="1"/>
  <c r="AV53"/>
  <c r="AX53" s="1"/>
  <c r="AV51"/>
  <c r="AX51" s="1"/>
  <c r="AV46"/>
  <c r="AX46" s="1"/>
  <c r="AV40"/>
  <c r="AX40" s="1"/>
  <c r="AV39"/>
  <c r="AX39" s="1"/>
  <c r="AV38"/>
  <c r="AX38" s="1"/>
  <c r="AV37"/>
  <c r="AX37" s="1"/>
  <c r="AX35"/>
  <c r="AV34"/>
  <c r="AX34" s="1"/>
  <c r="AV33"/>
  <c r="AX33" s="1"/>
  <c r="AV32"/>
  <c r="AX32" s="1"/>
  <c r="AV31"/>
  <c r="AX31" s="1"/>
  <c r="AV30"/>
  <c r="AX30" s="1"/>
  <c r="AV29"/>
  <c r="AX29" s="1"/>
  <c r="AV28"/>
  <c r="AX28" s="1"/>
  <c r="AV27"/>
  <c r="AX27" s="1"/>
  <c r="AV25"/>
  <c r="AX25" s="1"/>
  <c r="AV24"/>
  <c r="AX24" s="1"/>
  <c r="AV23"/>
  <c r="AX23" s="1"/>
  <c r="AV22"/>
  <c r="AX22" s="1"/>
  <c r="AV21"/>
  <c r="AX21" s="1"/>
  <c r="AV17"/>
  <c r="AX17" s="1"/>
  <c r="AV16"/>
  <c r="AX16" s="1"/>
  <c r="AV15"/>
  <c r="AX15" s="1"/>
  <c r="AV14"/>
  <c r="AX14" s="1"/>
  <c r="AV12"/>
  <c r="AX12" s="1"/>
  <c r="AV10"/>
  <c r="AX10" s="1"/>
  <c r="AX9"/>
  <c r="AV8"/>
  <c r="AX8" s="1"/>
  <c r="AV6"/>
  <c r="AX6" s="1"/>
  <c r="AS110"/>
  <c r="AU110" s="1"/>
  <c r="AS108"/>
  <c r="AU108" s="1"/>
  <c r="AS107"/>
  <c r="AU107" s="1"/>
  <c r="AS106"/>
  <c r="AU106" s="1"/>
  <c r="AS105"/>
  <c r="AU105" s="1"/>
  <c r="AS104"/>
  <c r="AU104" s="1"/>
  <c r="AS103"/>
  <c r="AU103" s="1"/>
  <c r="AU100"/>
  <c r="AS99"/>
  <c r="AU99" s="1"/>
  <c r="AS98"/>
  <c r="AU98" s="1"/>
  <c r="AS97"/>
  <c r="AU97" s="1"/>
  <c r="AS96"/>
  <c r="AU96" s="1"/>
  <c r="AU95"/>
  <c r="AS94"/>
  <c r="AU94" s="1"/>
  <c r="AS92"/>
  <c r="AU92" s="1"/>
  <c r="AS91"/>
  <c r="AU91" s="1"/>
  <c r="AS88"/>
  <c r="AU88" s="1"/>
  <c r="AS87"/>
  <c r="AU87" s="1"/>
  <c r="AS84"/>
  <c r="AU84" s="1"/>
  <c r="AS83"/>
  <c r="AU83" s="1"/>
  <c r="AS82"/>
  <c r="AU82" s="1"/>
  <c r="AS81"/>
  <c r="AU81" s="1"/>
  <c r="AS80"/>
  <c r="AU80" s="1"/>
  <c r="AS78"/>
  <c r="AU78" s="1"/>
  <c r="AS77"/>
  <c r="AU77" s="1"/>
  <c r="AS76"/>
  <c r="AU76" s="1"/>
  <c r="AS68"/>
  <c r="AU68" s="1"/>
  <c r="AS67"/>
  <c r="AU67" s="1"/>
  <c r="AS65"/>
  <c r="AU65" s="1"/>
  <c r="AS61"/>
  <c r="AU61" s="1"/>
  <c r="AS60"/>
  <c r="AU60" s="1"/>
  <c r="AS57"/>
  <c r="AU57" s="1"/>
  <c r="AS56"/>
  <c r="AU56" s="1"/>
  <c r="AS55"/>
  <c r="AU55" s="1"/>
  <c r="AS53"/>
  <c r="AU53" s="1"/>
  <c r="AS52"/>
  <c r="AU52" s="1"/>
  <c r="AS51"/>
  <c r="AU51" s="1"/>
  <c r="AS46"/>
  <c r="AU46" s="1"/>
  <c r="AS44"/>
  <c r="AU44" s="1"/>
  <c r="AS43"/>
  <c r="AU43" s="1"/>
  <c r="AS39"/>
  <c r="AU39" s="1"/>
  <c r="AS38"/>
  <c r="AU38" s="1"/>
  <c r="AS37"/>
  <c r="AU37" s="1"/>
  <c r="AU35"/>
  <c r="AS34"/>
  <c r="AU34" s="1"/>
  <c r="AS33"/>
  <c r="AU33" s="1"/>
  <c r="AS32"/>
  <c r="AU32" s="1"/>
  <c r="AS31"/>
  <c r="AU31" s="1"/>
  <c r="AS30"/>
  <c r="AU30" s="1"/>
  <c r="AS29"/>
  <c r="AU29" s="1"/>
  <c r="AS28"/>
  <c r="AU28" s="1"/>
  <c r="AS27"/>
  <c r="AU27" s="1"/>
  <c r="AS25"/>
  <c r="AU25" s="1"/>
  <c r="AS24"/>
  <c r="AU24" s="1"/>
  <c r="AS23"/>
  <c r="AU23" s="1"/>
  <c r="AS22"/>
  <c r="AU22" s="1"/>
  <c r="AS21"/>
  <c r="AU21" s="1"/>
  <c r="AS17"/>
  <c r="AU17" s="1"/>
  <c r="AS16"/>
  <c r="AU16" s="1"/>
  <c r="AS15"/>
  <c r="AU15" s="1"/>
  <c r="AS14"/>
  <c r="AU14" s="1"/>
  <c r="AS12"/>
  <c r="AU12" s="1"/>
  <c r="AS10"/>
  <c r="AU10" s="1"/>
  <c r="AS9"/>
  <c r="AU9" s="1"/>
  <c r="AS8"/>
  <c r="AU8" s="1"/>
  <c r="AS6"/>
  <c r="AU6" s="1"/>
  <c r="AQ6"/>
  <c r="AL51"/>
  <c r="AI92"/>
  <c r="AL6"/>
  <c r="AO6"/>
  <c r="AL8"/>
  <c r="AO8"/>
  <c r="AL9"/>
  <c r="AO9"/>
  <c r="AL10"/>
  <c r="AO10"/>
  <c r="AL12"/>
  <c r="AO12"/>
  <c r="AL14"/>
  <c r="AO14"/>
  <c r="AL15"/>
  <c r="AO15"/>
  <c r="AL16"/>
  <c r="AO16"/>
  <c r="AL17"/>
  <c r="AO17"/>
  <c r="AL21"/>
  <c r="AO21"/>
  <c r="AL22"/>
  <c r="AO22"/>
  <c r="AL23"/>
  <c r="AO23"/>
  <c r="AL24"/>
  <c r="AO24"/>
  <c r="AL25"/>
  <c r="AO25"/>
  <c r="AL27"/>
  <c r="AO27"/>
  <c r="AL28"/>
  <c r="AO28"/>
  <c r="AL29"/>
  <c r="AO29"/>
  <c r="AL30"/>
  <c r="AO30"/>
  <c r="AL31"/>
  <c r="AO31"/>
  <c r="AL32"/>
  <c r="AO32"/>
  <c r="AL33"/>
  <c r="AO33"/>
  <c r="AL34"/>
  <c r="AO34"/>
  <c r="AL35"/>
  <c r="AO35"/>
  <c r="AL37"/>
  <c r="AO37"/>
  <c r="AL38"/>
  <c r="AO38"/>
  <c r="AL39"/>
  <c r="AO39"/>
  <c r="AL40"/>
  <c r="AO40"/>
  <c r="AL43"/>
  <c r="AO43"/>
  <c r="AX43"/>
  <c r="AL44"/>
  <c r="AO44"/>
  <c r="AX44"/>
  <c r="AL46"/>
  <c r="AO46"/>
  <c r="AL50"/>
  <c r="AO50"/>
  <c r="AL52"/>
  <c r="AO52"/>
  <c r="AL53"/>
  <c r="AO53"/>
  <c r="AL55"/>
  <c r="AO55"/>
  <c r="AL56"/>
  <c r="AO56"/>
  <c r="AL57"/>
  <c r="AO57"/>
  <c r="AL60"/>
  <c r="AO60"/>
  <c r="AL61"/>
  <c r="AO61"/>
  <c r="AL65"/>
  <c r="AO65"/>
  <c r="AL67"/>
  <c r="AO67"/>
  <c r="AL68"/>
  <c r="AO68"/>
  <c r="AL76"/>
  <c r="AO76"/>
  <c r="AL77"/>
  <c r="AO77"/>
  <c r="AL78"/>
  <c r="AO78"/>
  <c r="AL80"/>
  <c r="AO80"/>
  <c r="AL81"/>
  <c r="AO81"/>
  <c r="AL82"/>
  <c r="AO82"/>
  <c r="AX82"/>
  <c r="AL83"/>
  <c r="AO83"/>
  <c r="AL84"/>
  <c r="AO84"/>
  <c r="AL87"/>
  <c r="AO87"/>
  <c r="AL88"/>
  <c r="AO88"/>
  <c r="AL91"/>
  <c r="AO91"/>
  <c r="AX91"/>
  <c r="AL94"/>
  <c r="AO94"/>
  <c r="AL95"/>
  <c r="AO95"/>
  <c r="AL96"/>
  <c r="AO96"/>
  <c r="AX96"/>
  <c r="BA96"/>
  <c r="AL97"/>
  <c r="AO97"/>
  <c r="AL98"/>
  <c r="AO98"/>
  <c r="AL99"/>
  <c r="AO99"/>
  <c r="AL100"/>
  <c r="AO100"/>
  <c r="AL102"/>
  <c r="AO102"/>
  <c r="AL103"/>
  <c r="AO103"/>
  <c r="AL104"/>
  <c r="AO104"/>
  <c r="AL105"/>
  <c r="AO105"/>
  <c r="AL106"/>
  <c r="AO106"/>
  <c r="AL107"/>
  <c r="AO107"/>
  <c r="AL108"/>
  <c r="AO108"/>
  <c r="AL110"/>
  <c r="AO110"/>
  <c r="AI51"/>
  <c r="AF92"/>
  <c r="AF39"/>
  <c r="AC107"/>
  <c r="AC92"/>
  <c r="AC77"/>
  <c r="AC76"/>
  <c r="AC68"/>
  <c r="AI77"/>
  <c r="AF77"/>
  <c r="W77"/>
  <c r="T77"/>
  <c r="Q77"/>
  <c r="N77"/>
  <c r="K77"/>
  <c r="AI100"/>
  <c r="AF100"/>
  <c r="AC100"/>
  <c r="W100"/>
  <c r="T100"/>
  <c r="Q100"/>
  <c r="N100"/>
  <c r="K100"/>
  <c r="H100"/>
  <c r="AI50"/>
  <c r="AF50"/>
  <c r="AC50"/>
  <c r="AI110"/>
  <c r="AI108"/>
  <c r="AI107"/>
  <c r="AI106"/>
  <c r="AI105"/>
  <c r="AI104"/>
  <c r="AI103"/>
  <c r="AI102"/>
  <c r="AI99"/>
  <c r="AI98"/>
  <c r="AI97"/>
  <c r="AI96"/>
  <c r="AI95"/>
  <c r="AI94"/>
  <c r="AI91"/>
  <c r="AI88"/>
  <c r="AI87"/>
  <c r="AI84"/>
  <c r="AI83"/>
  <c r="AI82"/>
  <c r="AI81"/>
  <c r="AI80"/>
  <c r="AI78"/>
  <c r="AI76"/>
  <c r="AI68"/>
  <c r="AI67"/>
  <c r="AI65"/>
  <c r="AI61"/>
  <c r="AI60"/>
  <c r="AI57"/>
  <c r="AI56"/>
  <c r="AI55"/>
  <c r="AI53"/>
  <c r="AI52"/>
  <c r="AI46"/>
  <c r="AI44"/>
  <c r="AI43"/>
  <c r="AI40"/>
  <c r="AI39"/>
  <c r="AI38"/>
  <c r="AI37"/>
  <c r="AI35"/>
  <c r="AI34"/>
  <c r="AI33"/>
  <c r="AI32"/>
  <c r="AI31"/>
  <c r="AI30"/>
  <c r="AI29"/>
  <c r="AI28"/>
  <c r="AI27"/>
  <c r="AI25"/>
  <c r="AI24"/>
  <c r="AI23"/>
  <c r="AI22"/>
  <c r="AI21"/>
  <c r="AI17"/>
  <c r="AI16"/>
  <c r="AI15"/>
  <c r="AI14"/>
  <c r="AI12"/>
  <c r="AI10"/>
  <c r="AI9"/>
  <c r="AI8"/>
  <c r="AI6"/>
  <c r="AF110"/>
  <c r="AF108"/>
  <c r="AF107"/>
  <c r="AF106"/>
  <c r="AF105"/>
  <c r="AF104"/>
  <c r="AF103"/>
  <c r="AF102"/>
  <c r="AF99"/>
  <c r="AF98"/>
  <c r="AF97"/>
  <c r="AF96"/>
  <c r="AF95"/>
  <c r="AF94"/>
  <c r="AF91"/>
  <c r="AF88"/>
  <c r="AF87"/>
  <c r="AF84"/>
  <c r="AF83"/>
  <c r="AF82"/>
  <c r="AF81"/>
  <c r="AF80"/>
  <c r="AF78"/>
  <c r="AF76"/>
  <c r="AF68"/>
  <c r="AF67"/>
  <c r="AF65"/>
  <c r="AF61"/>
  <c r="AF60"/>
  <c r="AF57"/>
  <c r="AF56"/>
  <c r="AF55"/>
  <c r="AF53"/>
  <c r="AF52"/>
  <c r="AF46"/>
  <c r="AF44"/>
  <c r="AF43"/>
  <c r="AF40"/>
  <c r="AF38"/>
  <c r="AF37"/>
  <c r="AF35"/>
  <c r="AF34"/>
  <c r="AF33"/>
  <c r="AF32"/>
  <c r="AF31"/>
  <c r="AF30"/>
  <c r="AF29"/>
  <c r="AF28"/>
  <c r="AF27"/>
  <c r="AF25"/>
  <c r="AF24"/>
  <c r="AF23"/>
  <c r="AF22"/>
  <c r="AF21"/>
  <c r="AF17"/>
  <c r="AF16"/>
  <c r="AF15"/>
  <c r="AF14"/>
  <c r="AF12"/>
  <c r="AF10"/>
  <c r="AF9"/>
  <c r="AF8"/>
  <c r="AF6"/>
  <c r="AC110"/>
  <c r="AC108"/>
  <c r="AC106"/>
  <c r="AC105"/>
  <c r="AC104"/>
  <c r="AC103"/>
  <c r="AC102"/>
  <c r="AC99"/>
  <c r="AC98"/>
  <c r="AC97"/>
  <c r="AC96"/>
  <c r="AC95"/>
  <c r="AC94"/>
  <c r="AC91"/>
  <c r="AC88"/>
  <c r="AC87"/>
  <c r="AC84"/>
  <c r="AC83"/>
  <c r="AC82"/>
  <c r="AC81"/>
  <c r="AC80"/>
  <c r="AC78"/>
  <c r="AC67"/>
  <c r="AC65"/>
  <c r="AC61"/>
  <c r="AC60"/>
  <c r="AC57"/>
  <c r="AC56"/>
  <c r="AC55"/>
  <c r="AC53"/>
  <c r="AC52"/>
  <c r="AC46"/>
  <c r="AC44"/>
  <c r="AC43"/>
  <c r="AC40"/>
  <c r="AC39"/>
  <c r="AC38"/>
  <c r="AC37"/>
  <c r="AC35"/>
  <c r="AC34"/>
  <c r="AC33"/>
  <c r="AC32"/>
  <c r="AC31"/>
  <c r="AC30"/>
  <c r="AC29"/>
  <c r="AC28"/>
  <c r="AC27"/>
  <c r="AC25"/>
  <c r="AC24"/>
  <c r="AC23"/>
  <c r="AC22"/>
  <c r="AC21"/>
  <c r="AC17"/>
  <c r="AC16"/>
  <c r="AC15"/>
  <c r="AC14"/>
  <c r="AC12"/>
  <c r="AC10"/>
  <c r="AC9"/>
  <c r="AC8"/>
  <c r="AC6"/>
  <c r="W8"/>
  <c r="W9"/>
  <c r="W10"/>
  <c r="W12"/>
  <c r="W14"/>
  <c r="W15"/>
  <c r="W17"/>
  <c r="W21"/>
  <c r="W22"/>
  <c r="W23"/>
  <c r="W24"/>
  <c r="W25"/>
  <c r="W27"/>
  <c r="W28"/>
  <c r="W29"/>
  <c r="W30"/>
  <c r="W31"/>
  <c r="W32"/>
  <c r="W33"/>
  <c r="W34"/>
  <c r="W35"/>
  <c r="W37"/>
  <c r="W38"/>
  <c r="W39"/>
  <c r="W40"/>
  <c r="W43"/>
  <c r="W44"/>
  <c r="W46"/>
  <c r="W52"/>
  <c r="W53"/>
  <c r="W55"/>
  <c r="W56"/>
  <c r="W57"/>
  <c r="W60"/>
  <c r="W61"/>
  <c r="W65"/>
  <c r="W67"/>
  <c r="W68"/>
  <c r="W76"/>
  <c r="W78"/>
  <c r="W80"/>
  <c r="W81"/>
  <c r="W82"/>
  <c r="W83"/>
  <c r="W84"/>
  <c r="W87"/>
  <c r="W88"/>
  <c r="W91"/>
  <c r="W94"/>
  <c r="W95"/>
  <c r="W96"/>
  <c r="W97"/>
  <c r="W98"/>
  <c r="W99"/>
  <c r="W102"/>
  <c r="W103"/>
  <c r="W104"/>
  <c r="W105"/>
  <c r="W106"/>
  <c r="W107"/>
  <c r="W108"/>
  <c r="W110"/>
  <c r="W6"/>
  <c r="T8"/>
  <c r="T9"/>
  <c r="T10"/>
  <c r="T14"/>
  <c r="T15"/>
  <c r="T17"/>
  <c r="T21"/>
  <c r="T22"/>
  <c r="T23"/>
  <c r="T24"/>
  <c r="T25"/>
  <c r="T27"/>
  <c r="T28"/>
  <c r="T29"/>
  <c r="T30"/>
  <c r="T31"/>
  <c r="T32"/>
  <c r="T33"/>
  <c r="T34"/>
  <c r="T35"/>
  <c r="T37"/>
  <c r="T38"/>
  <c r="T39"/>
  <c r="T40"/>
  <c r="T43"/>
  <c r="T44"/>
  <c r="T46"/>
  <c r="T52"/>
  <c r="T53"/>
  <c r="T55"/>
  <c r="T56"/>
  <c r="T57"/>
  <c r="T60"/>
  <c r="T61"/>
  <c r="T65"/>
  <c r="T67"/>
  <c r="T68"/>
  <c r="T76"/>
  <c r="T78"/>
  <c r="T80"/>
  <c r="T81"/>
  <c r="T82"/>
  <c r="T83"/>
  <c r="T84"/>
  <c r="T87"/>
  <c r="T88"/>
  <c r="T91"/>
  <c r="T94"/>
  <c r="T95"/>
  <c r="T96"/>
  <c r="T97"/>
  <c r="T98"/>
  <c r="T99"/>
  <c r="T102"/>
  <c r="T103"/>
  <c r="T104"/>
  <c r="T105"/>
  <c r="T106"/>
  <c r="T107"/>
  <c r="T108"/>
  <c r="T110"/>
  <c r="T6"/>
  <c r="Q8"/>
  <c r="Q9"/>
  <c r="Q10"/>
  <c r="Q12"/>
  <c r="Q14"/>
  <c r="Q15"/>
  <c r="Q21"/>
  <c r="Q22"/>
  <c r="Q23"/>
  <c r="Q24"/>
  <c r="Q25"/>
  <c r="Q27"/>
  <c r="Q28"/>
  <c r="Q29"/>
  <c r="Q30"/>
  <c r="Q31"/>
  <c r="Q32"/>
  <c r="Q33"/>
  <c r="Q34"/>
  <c r="Q35"/>
  <c r="Q37"/>
  <c r="Q38"/>
  <c r="Q39"/>
  <c r="Q40"/>
  <c r="Q43"/>
  <c r="Q44"/>
  <c r="Q46"/>
  <c r="Q52"/>
  <c r="Q53"/>
  <c r="Q55"/>
  <c r="Q56"/>
  <c r="Q57"/>
  <c r="Q60"/>
  <c r="Q61"/>
  <c r="Q65"/>
  <c r="Q67"/>
  <c r="Q68"/>
  <c r="Q76"/>
  <c r="Q78"/>
  <c r="Q80"/>
  <c r="Q81"/>
  <c r="Q82"/>
  <c r="Q83"/>
  <c r="Q84"/>
  <c r="Q87"/>
  <c r="Q88"/>
  <c r="Q91"/>
  <c r="Q94"/>
  <c r="Q95"/>
  <c r="Q96"/>
  <c r="Q97"/>
  <c r="Q98"/>
  <c r="Q99"/>
  <c r="Q102"/>
  <c r="Q103"/>
  <c r="Q104"/>
  <c r="Q105"/>
  <c r="Q106"/>
  <c r="Q107"/>
  <c r="Q108"/>
  <c r="Q110"/>
  <c r="Q6"/>
  <c r="N8"/>
  <c r="N9"/>
  <c r="N10"/>
  <c r="N12"/>
  <c r="N14"/>
  <c r="N15"/>
  <c r="N17"/>
  <c r="N21"/>
  <c r="N22"/>
  <c r="N23"/>
  <c r="N24"/>
  <c r="N25"/>
  <c r="N27"/>
  <c r="N28"/>
  <c r="N29"/>
  <c r="N30"/>
  <c r="N31"/>
  <c r="N32"/>
  <c r="N33"/>
  <c r="N34"/>
  <c r="N35"/>
  <c r="N37"/>
  <c r="N38"/>
  <c r="N39"/>
  <c r="N40"/>
  <c r="N43"/>
  <c r="N44"/>
  <c r="N46"/>
  <c r="N52"/>
  <c r="N53"/>
  <c r="N55"/>
  <c r="N56"/>
  <c r="N57"/>
  <c r="N60"/>
  <c r="N61"/>
  <c r="N65"/>
  <c r="N67"/>
  <c r="N68"/>
  <c r="N76"/>
  <c r="N78"/>
  <c r="N80"/>
  <c r="N81"/>
  <c r="N82"/>
  <c r="N83"/>
  <c r="N84"/>
  <c r="N87"/>
  <c r="N88"/>
  <c r="N91"/>
  <c r="N94"/>
  <c r="N95"/>
  <c r="N96"/>
  <c r="N97"/>
  <c r="N98"/>
  <c r="N99"/>
  <c r="N102"/>
  <c r="N103"/>
  <c r="N104"/>
  <c r="N105"/>
  <c r="N106"/>
  <c r="N107"/>
  <c r="N108"/>
  <c r="N110"/>
  <c r="N6"/>
  <c r="K110"/>
  <c r="K102"/>
  <c r="H102"/>
  <c r="K14"/>
  <c r="K15"/>
  <c r="K17"/>
  <c r="K21"/>
  <c r="K22"/>
  <c r="K23"/>
  <c r="K24"/>
  <c r="K25"/>
  <c r="K27"/>
  <c r="K28"/>
  <c r="K29"/>
  <c r="K30"/>
  <c r="K31"/>
  <c r="K32"/>
  <c r="K33"/>
  <c r="K34"/>
  <c r="K35"/>
  <c r="K37"/>
  <c r="K38"/>
  <c r="K39"/>
  <c r="K40"/>
  <c r="K43"/>
  <c r="K44"/>
  <c r="K46"/>
  <c r="K52"/>
  <c r="K53"/>
  <c r="K55"/>
  <c r="K56"/>
  <c r="K57"/>
  <c r="K60"/>
  <c r="K61"/>
  <c r="K65"/>
  <c r="K67"/>
  <c r="K68"/>
  <c r="K76"/>
  <c r="K78"/>
  <c r="K80"/>
  <c r="K81"/>
  <c r="K82"/>
  <c r="K83"/>
  <c r="K84"/>
  <c r="K87"/>
  <c r="K88"/>
  <c r="K91"/>
  <c r="K94"/>
  <c r="K95"/>
  <c r="K96"/>
  <c r="K97"/>
  <c r="K98"/>
  <c r="K99"/>
  <c r="K103"/>
  <c r="K104"/>
  <c r="K105"/>
  <c r="K106"/>
  <c r="K107"/>
  <c r="K108"/>
  <c r="K12"/>
  <c r="K10"/>
  <c r="K9"/>
  <c r="K8"/>
  <c r="K6"/>
  <c r="H97"/>
  <c r="H95"/>
  <c r="H94"/>
  <c r="H8"/>
  <c r="H9"/>
  <c r="H10"/>
  <c r="H12"/>
  <c r="H14"/>
  <c r="H15"/>
  <c r="H17"/>
  <c r="H21"/>
  <c r="H22"/>
  <c r="H23"/>
  <c r="H24"/>
  <c r="H25"/>
  <c r="H27"/>
  <c r="H28"/>
  <c r="H29"/>
  <c r="H30"/>
  <c r="H31"/>
  <c r="H32"/>
  <c r="H33"/>
  <c r="H34"/>
  <c r="H35"/>
  <c r="H37"/>
  <c r="H38"/>
  <c r="H39"/>
  <c r="H40"/>
  <c r="H43"/>
  <c r="H44"/>
  <c r="H46"/>
  <c r="H52"/>
  <c r="H53"/>
  <c r="H55"/>
  <c r="H56"/>
  <c r="H57"/>
  <c r="H60"/>
  <c r="H61"/>
  <c r="H65"/>
  <c r="H67"/>
  <c r="H68"/>
  <c r="H78"/>
  <c r="H80"/>
  <c r="H81"/>
  <c r="H82"/>
  <c r="H83"/>
  <c r="H84"/>
  <c r="H87"/>
  <c r="H88"/>
  <c r="H91"/>
  <c r="H96"/>
  <c r="H98"/>
  <c r="H99"/>
  <c r="H103"/>
  <c r="H104"/>
  <c r="H105"/>
  <c r="H106"/>
  <c r="H107"/>
  <c r="H108"/>
  <c r="H6"/>
  <c r="BH94"/>
  <c r="BI84" l="1"/>
  <c r="BB84"/>
  <c r="BI21"/>
  <c r="BB21"/>
  <c r="BD21" s="1"/>
  <c r="BD20"/>
  <c r="BB20"/>
  <c r="AR69"/>
  <c r="BB69"/>
  <c r="BD69" s="1"/>
  <c r="BI108"/>
  <c r="BB108"/>
  <c r="BI57"/>
  <c r="BD57"/>
  <c r="BB58"/>
  <c r="BD58" s="1"/>
  <c r="BI60"/>
  <c r="BB60"/>
  <c r="BD60" s="1"/>
  <c r="AR104"/>
  <c r="AR111"/>
  <c r="BI111"/>
  <c r="AU41"/>
  <c r="AR100"/>
  <c r="AR97"/>
  <c r="BI104"/>
  <c r="BJ104" s="1"/>
  <c r="AR44"/>
  <c r="AR105"/>
  <c r="BD101"/>
  <c r="AR95"/>
  <c r="BD93"/>
  <c r="AR81"/>
  <c r="BI78"/>
  <c r="BB78"/>
  <c r="BD78" s="1"/>
  <c r="BI82"/>
  <c r="BI80"/>
  <c r="BB80"/>
  <c r="BD80" s="1"/>
  <c r="BB79"/>
  <c r="BD79" s="1"/>
  <c r="BB66"/>
  <c r="BD66" s="1"/>
  <c r="AR57"/>
  <c r="BI51"/>
  <c r="BJ51" s="1"/>
  <c r="BI12"/>
  <c r="BB12"/>
  <c r="BB13"/>
  <c r="BD13" s="1"/>
  <c r="AR24"/>
  <c r="AR107"/>
  <c r="BD102"/>
  <c r="AR102"/>
  <c r="BI102"/>
  <c r="BD97"/>
  <c r="BI95"/>
  <c r="BB95"/>
  <c r="BD95" s="1"/>
  <c r="AR77"/>
  <c r="BI71"/>
  <c r="BB71"/>
  <c r="AR59"/>
  <c r="BD59"/>
  <c r="AR51"/>
  <c r="BI44"/>
  <c r="BD44"/>
  <c r="AR40"/>
  <c r="BD18"/>
  <c r="AR14"/>
  <c r="BI87"/>
  <c r="BD87"/>
  <c r="AR58"/>
  <c r="BI35"/>
  <c r="BI96"/>
  <c r="BJ96" s="1"/>
  <c r="AR96"/>
  <c r="AR53"/>
  <c r="BI97"/>
  <c r="AR94"/>
  <c r="AR55"/>
  <c r="BB23"/>
  <c r="BD23" s="1"/>
  <c r="AR84"/>
  <c r="AR68"/>
  <c r="AR29"/>
  <c r="AR17"/>
  <c r="AR93"/>
  <c r="AR9"/>
  <c r="BB106"/>
  <c r="BD106" s="1"/>
  <c r="AR92"/>
  <c r="BI92"/>
  <c r="BJ92" s="1"/>
  <c r="AR87"/>
  <c r="AR79"/>
  <c r="AR31"/>
  <c r="AR26"/>
  <c r="AR18"/>
  <c r="BB17"/>
  <c r="BD17" s="1"/>
  <c r="BB14"/>
  <c r="BD14" s="1"/>
  <c r="BD108"/>
  <c r="AR108"/>
  <c r="AR106"/>
  <c r="BI91"/>
  <c r="BJ91" s="1"/>
  <c r="AR89"/>
  <c r="AR61"/>
  <c r="AR50"/>
  <c r="AR35"/>
  <c r="AR28"/>
  <c r="AR20"/>
  <c r="BD96"/>
  <c r="AR70"/>
  <c r="BD70"/>
  <c r="BI16"/>
  <c r="BB15"/>
  <c r="BD15" s="1"/>
  <c r="AR10"/>
  <c r="BB107"/>
  <c r="BD107" s="1"/>
  <c r="AR98"/>
  <c r="AR88"/>
  <c r="BB83"/>
  <c r="BD83" s="1"/>
  <c r="AR82"/>
  <c r="BI79"/>
  <c r="BI76"/>
  <c r="BJ76" s="1"/>
  <c r="BB74"/>
  <c r="BD74" s="1"/>
  <c r="AR74"/>
  <c r="BB72"/>
  <c r="BD72" s="1"/>
  <c r="AR60"/>
  <c r="AR56"/>
  <c r="AR46"/>
  <c r="BB46"/>
  <c r="BI43"/>
  <c r="BJ43" s="1"/>
  <c r="AR43"/>
  <c r="AR38"/>
  <c r="AR34"/>
  <c r="BB34"/>
  <c r="BD34" s="1"/>
  <c r="AR32"/>
  <c r="BI26"/>
  <c r="AR23"/>
  <c r="AR15"/>
  <c r="AR12"/>
  <c r="AR110"/>
  <c r="BI110"/>
  <c r="BJ110" s="1"/>
  <c r="BD100"/>
  <c r="BI100"/>
  <c r="BJ100" s="1"/>
  <c r="BI98"/>
  <c r="BJ98" s="1"/>
  <c r="AR91"/>
  <c r="BB88"/>
  <c r="BD88" s="1"/>
  <c r="AR86"/>
  <c r="BD86"/>
  <c r="BI86"/>
  <c r="BD84"/>
  <c r="AR80"/>
  <c r="AR78"/>
  <c r="AR75"/>
  <c r="AR73"/>
  <c r="BI70"/>
  <c r="AR67"/>
  <c r="AR65"/>
  <c r="BB56"/>
  <c r="BD56" s="1"/>
  <c r="AR49"/>
  <c r="BB39"/>
  <c r="BD39" s="1"/>
  <c r="AR39"/>
  <c r="BB30"/>
  <c r="BD30" s="1"/>
  <c r="BB29"/>
  <c r="BD29" s="1"/>
  <c r="BB28"/>
  <c r="BD28" s="1"/>
  <c r="AR25"/>
  <c r="BB25"/>
  <c r="BD25" s="1"/>
  <c r="BB24"/>
  <c r="BD24" s="1"/>
  <c r="AR22"/>
  <c r="BI20"/>
  <c r="AR16"/>
  <c r="AR8"/>
  <c r="AR103"/>
  <c r="BD91"/>
  <c r="BD92"/>
  <c r="BB75"/>
  <c r="BI105"/>
  <c r="BJ105" s="1"/>
  <c r="BI77"/>
  <c r="BJ77" s="1"/>
  <c r="AR48"/>
  <c r="AR66"/>
  <c r="AR41"/>
  <c r="BB33"/>
  <c r="BD33" s="1"/>
  <c r="BI99"/>
  <c r="BJ99" s="1"/>
  <c r="AR54"/>
  <c r="AR101"/>
  <c r="AR99"/>
  <c r="BD89"/>
  <c r="BI89"/>
  <c r="BJ89" s="1"/>
  <c r="AR85"/>
  <c r="BB85"/>
  <c r="BD85" s="1"/>
  <c r="AR83"/>
  <c r="BD81"/>
  <c r="BI81"/>
  <c r="BJ81" s="1"/>
  <c r="BD77"/>
  <c r="BD76"/>
  <c r="AR76"/>
  <c r="BB73"/>
  <c r="BD73" s="1"/>
  <c r="AR72"/>
  <c r="AR71"/>
  <c r="BD68"/>
  <c r="BI68"/>
  <c r="BJ68" s="1"/>
  <c r="BB67"/>
  <c r="BD67" s="1"/>
  <c r="BD65"/>
  <c r="BI65"/>
  <c r="BJ65" s="1"/>
  <c r="BB61"/>
  <c r="BD61" s="1"/>
  <c r="BB55"/>
  <c r="BD55" s="1"/>
  <c r="BB53"/>
  <c r="BD53" s="1"/>
  <c r="AR52"/>
  <c r="BB52"/>
  <c r="BI50"/>
  <c r="BJ50" s="1"/>
  <c r="AR47"/>
  <c r="BB38"/>
  <c r="BD38" s="1"/>
  <c r="BB37"/>
  <c r="AR37"/>
  <c r="AR33"/>
  <c r="AR30"/>
  <c r="AR27"/>
  <c r="BB27"/>
  <c r="BD27" s="1"/>
  <c r="AR21"/>
  <c r="BB8"/>
  <c r="AR7"/>
  <c r="AR6"/>
  <c r="BD31"/>
  <c r="BD6"/>
  <c r="BD32"/>
  <c r="BD9"/>
  <c r="BD40"/>
  <c r="BD10"/>
  <c r="BD43"/>
  <c r="BD51"/>
  <c r="BD104"/>
  <c r="BD98"/>
  <c r="BD50"/>
  <c r="BD105"/>
  <c r="BD99"/>
  <c r="BB94"/>
  <c r="BI6"/>
  <c r="BJ6" s="1"/>
  <c r="BI40"/>
  <c r="BJ40" s="1"/>
  <c r="BI31"/>
  <c r="BJ31" s="1"/>
  <c r="BI9"/>
  <c r="BJ9" s="1"/>
  <c r="BD54"/>
  <c r="BB103"/>
  <c r="BD41"/>
  <c r="BI32"/>
  <c r="BJ32" s="1"/>
  <c r="BI10"/>
  <c r="BJ10" s="1"/>
  <c r="AR13"/>
  <c r="BJ23" l="1"/>
  <c r="BJ72"/>
  <c r="BJ57"/>
  <c r="BJ14"/>
  <c r="BJ17"/>
  <c r="BJ15"/>
  <c r="BJ78"/>
  <c r="BJ80"/>
  <c r="BJ106"/>
  <c r="BJ108"/>
  <c r="BJ107"/>
  <c r="BJ30"/>
  <c r="BJ28"/>
  <c r="BJ33"/>
  <c r="BJ24"/>
  <c r="BJ84"/>
  <c r="BD82"/>
  <c r="BJ82"/>
  <c r="BJ60"/>
  <c r="BJ56"/>
  <c r="BJ46"/>
  <c r="BJ44"/>
  <c r="BJ39"/>
  <c r="BJ34"/>
  <c r="BJ29"/>
  <c r="BJ88"/>
  <c r="BJ86"/>
  <c r="BJ25"/>
  <c r="BD75"/>
  <c r="BJ75"/>
  <c r="BJ53"/>
  <c r="BJ21"/>
  <c r="BJ87"/>
  <c r="BJ85"/>
  <c r="BJ61"/>
  <c r="BD52"/>
  <c r="BJ52"/>
  <c r="BJ38"/>
  <c r="BJ37"/>
  <c r="BD22"/>
  <c r="BJ22"/>
  <c r="BJ8"/>
  <c r="BD8"/>
  <c r="BJ94"/>
  <c r="BD94"/>
  <c r="BJ103"/>
  <c r="BD103"/>
  <c r="BJ35"/>
  <c r="BD35"/>
  <c r="BD71"/>
  <c r="BJ71"/>
  <c r="BD12"/>
  <c r="BJ12"/>
</calcChain>
</file>

<file path=xl/sharedStrings.xml><?xml version="1.0" encoding="utf-8"?>
<sst xmlns="http://schemas.openxmlformats.org/spreadsheetml/2006/main" count="343" uniqueCount="253">
  <si>
    <t>№ п/п</t>
  </si>
  <si>
    <t>Должность</t>
  </si>
  <si>
    <t>Заработная плата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</si>
  <si>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</si>
  <si>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</si>
  <si>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</si>
  <si>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</si>
  <si>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</si>
  <si>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</si>
  <si>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</si>
  <si>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</si>
  <si>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</si>
  <si>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</si>
  <si>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</si>
  <si>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</si>
  <si>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основное место работы</t>
  </si>
  <si>
    <t>совместительство</t>
  </si>
  <si>
    <t>ИТОГО</t>
  </si>
  <si>
    <t>Наименование организации</t>
  </si>
  <si>
    <t>МКУ ЦБ КО</t>
  </si>
  <si>
    <t>Бордюгова Елена Валерьевна</t>
  </si>
  <si>
    <t>Директор</t>
  </si>
  <si>
    <t>1 квартал</t>
  </si>
  <si>
    <t>уровень соотношения средней заработной платы руководителей и работников (предельный уровень соотношения = 3)</t>
  </si>
  <si>
    <t>Год</t>
  </si>
  <si>
    <t>Среднемесячная заработная плата работников, руб.</t>
  </si>
  <si>
    <t>полугодие</t>
  </si>
  <si>
    <t>9 месяцев</t>
  </si>
  <si>
    <t>Среднемесячная заработная плата руководителей (без учета совместительства), руб.</t>
  </si>
  <si>
    <t>Должность по совместительству (нагрузка)</t>
  </si>
  <si>
    <t>МОУ "СОШ № 1"</t>
  </si>
  <si>
    <t>Баркалова Наталья Викторовна</t>
  </si>
  <si>
    <t>МОУ "Раздольская СОШ "</t>
  </si>
  <si>
    <t>Долгов Александр Владимирович</t>
  </si>
  <si>
    <t>Овечкина Ольга Александровна</t>
  </si>
  <si>
    <t>МОУ "Приозерская начальная школа-сад"</t>
  </si>
  <si>
    <t>Алехина Елена Вячеславовна</t>
  </si>
  <si>
    <t>МДОУ "Детский сад № 1"</t>
  </si>
  <si>
    <t>Лахмакова Юлия Алексеевна</t>
  </si>
  <si>
    <t>Заведующий</t>
  </si>
  <si>
    <t>МДОУ "Детский сад № 2"</t>
  </si>
  <si>
    <t>Евдокимова Валентина Ивановна</t>
  </si>
  <si>
    <t>МКУ "ЦДК"</t>
  </si>
  <si>
    <t>Троицкая Елена Сергеевна</t>
  </si>
  <si>
    <t xml:space="preserve">МДОУ "Детский сад № 14" </t>
  </si>
  <si>
    <t>Акинчина Елена Владимировна</t>
  </si>
  <si>
    <t>МДОУ "Детский сад № 23"</t>
  </si>
  <si>
    <t>МДОУ "Детский сад № 24"</t>
  </si>
  <si>
    <t>Москалева Екатерина Владимировна</t>
  </si>
  <si>
    <t>МДОУ "Детский сад № 26"</t>
  </si>
  <si>
    <t>МОУ "Коммунарская ООШ"</t>
  </si>
  <si>
    <t>МОУ "Отрадненская СОШ"</t>
  </si>
  <si>
    <t>Гребнева Ирина Вячеславна</t>
  </si>
  <si>
    <t>МДОУ "Детский сад № 11"</t>
  </si>
  <si>
    <t>Медведева Ольга Вячеславовна</t>
  </si>
  <si>
    <t>МДОУ "Центр развития ребенка"</t>
  </si>
  <si>
    <t>МОУ ДО Центр детского творчества</t>
  </si>
  <si>
    <t>МОУ " Кривковская начальная школа-детский сад"</t>
  </si>
  <si>
    <t>Дмитриева Галина Васильевна</t>
  </si>
  <si>
    <t>МОУ "Сосновский центр образования"</t>
  </si>
  <si>
    <t>МОУ "Запорожская ООШ"</t>
  </si>
  <si>
    <t>Сайгина Анастасия Владимировна</t>
  </si>
  <si>
    <t>МДОУ "Детский сад № 31"</t>
  </si>
  <si>
    <t>Сивцева Юлия Ивановна</t>
  </si>
  <si>
    <t>МДОУ "Детский сад № 10"</t>
  </si>
  <si>
    <t>МДОУ "Детский сад № 27"</t>
  </si>
  <si>
    <t>Абрамова Наталья Ивановна</t>
  </si>
  <si>
    <t>МДОУ "Детский сад № 15"</t>
  </si>
  <si>
    <t>Шумилова Татьяна Михайловна</t>
  </si>
  <si>
    <t>МОУ "Красноармейская ООШ"</t>
  </si>
  <si>
    <t>МОУ "Красноозерненская ООШ "</t>
  </si>
  <si>
    <t xml:space="preserve">Александров Виктор Алексеевич </t>
  </si>
  <si>
    <t>МДОУ "Детский сад № 5"</t>
  </si>
  <si>
    <t>МДОУ "Детский сад № 9"</t>
  </si>
  <si>
    <t>Мельникова Марина Владимировна</t>
  </si>
  <si>
    <t>МДОУ "Детский сад № 13 "</t>
  </si>
  <si>
    <t>МОУ "Мичуринская СОШ"</t>
  </si>
  <si>
    <t>МОУ "СОШ № 5"</t>
  </si>
  <si>
    <t>Мыльников Владимир Юрьевич</t>
  </si>
  <si>
    <t>Заместитель директора по безопасности (1 ст)</t>
  </si>
  <si>
    <t>Директор (1,0 ст)</t>
  </si>
  <si>
    <t>Волкова Наталья Анатольевна</t>
  </si>
  <si>
    <t>Заместитель по хозяйственной работе (1,0)</t>
  </si>
  <si>
    <t>МОУ  "СОШ № 4"</t>
  </si>
  <si>
    <t>МОУ "Джатиевская ООШ"</t>
  </si>
  <si>
    <t>МОУ "Шумиловская СОШ "</t>
  </si>
  <si>
    <t>Бубнова Светлана Вячеславовна</t>
  </si>
  <si>
    <t>Заместель директора по безопасности( 0,5ст)</t>
  </si>
  <si>
    <t>Заместитель заведующего по безопасности (0,5ст)</t>
  </si>
  <si>
    <t>Директор (1 ст)</t>
  </si>
  <si>
    <t>МДОУ "Детский сад № 35"</t>
  </si>
  <si>
    <t>Пирогова Татьяна Николаевна</t>
  </si>
  <si>
    <t>МДОУ "Детский сад № 16"</t>
  </si>
  <si>
    <t xml:space="preserve">МОУ "Мельниковская СОШ" </t>
  </si>
  <si>
    <t>МОУ "Петровская СОШ"</t>
  </si>
  <si>
    <t>Иванова Светлана Владимировна</t>
  </si>
  <si>
    <t>МОУ ДОЛ "Лесные Зори"</t>
  </si>
  <si>
    <t>Заместель директора по безопасности (1,0 ст)</t>
  </si>
  <si>
    <t>Заместитель директора по хозяйственной работе (1,0ст)</t>
  </si>
  <si>
    <t>Заведующий (1,0 ст)</t>
  </si>
  <si>
    <t>Заместитель директора по дополнительному образованию (1,0 ст)</t>
  </si>
  <si>
    <t>Заместитель директора по безопасности (1,0 ст)</t>
  </si>
  <si>
    <t xml:space="preserve">Заведующий (1,0 ст) </t>
  </si>
  <si>
    <t>Филимонова Инна Николаевна</t>
  </si>
  <si>
    <t>Заведующий 1ст.</t>
  </si>
  <si>
    <t>Заместитель заведующего по безопастности (0,5 ст.)</t>
  </si>
  <si>
    <t xml:space="preserve">Директор (1ст.) </t>
  </si>
  <si>
    <t>Заместитель директора по хозяйственной работ (1 ст)</t>
  </si>
  <si>
    <t>Хамылова Валентина Александровна</t>
  </si>
  <si>
    <t>"Громовская СОШ"</t>
  </si>
  <si>
    <t>Мишарева Оксана Александровна</t>
  </si>
  <si>
    <t xml:space="preserve">Яковлев Артем Юрьевич </t>
  </si>
  <si>
    <t>Зайцева Оксана Юрьевна</t>
  </si>
  <si>
    <t xml:space="preserve">Заведующий </t>
  </si>
  <si>
    <t>Заведующий (1 ст)</t>
  </si>
  <si>
    <r>
      <t>Зам.директора по воспитальной работе  ( 1,0 ст)</t>
    </r>
    <r>
      <rPr>
        <b/>
        <sz val="11"/>
        <color indexed="10"/>
        <rFont val="Times New Roman"/>
        <family val="1"/>
        <charset val="204"/>
      </rPr>
      <t xml:space="preserve"> </t>
    </r>
  </si>
  <si>
    <t xml:space="preserve">Штрушайн Ксения Николаевна  </t>
  </si>
  <si>
    <t>Заведующий (1,0ст.)</t>
  </si>
  <si>
    <r>
      <t>Заместитель директора по учебно воспитальной работе (1,0 ст)</t>
    </r>
    <r>
      <rPr>
        <b/>
        <sz val="11"/>
        <color indexed="10"/>
        <rFont val="Times New Roman"/>
        <family val="1"/>
        <charset val="204"/>
      </rPr>
      <t xml:space="preserve"> </t>
    </r>
  </si>
  <si>
    <t>Заместитель по УВР (1 ст)</t>
  </si>
  <si>
    <t>Заместитель заведующего по безопастности (0,5)</t>
  </si>
  <si>
    <t>Инструктор по физической культуре (0,5) Делопроизводитель (0,5)</t>
  </si>
  <si>
    <t>Заместитель директора по безопасности (1,0ст.)</t>
  </si>
  <si>
    <r>
      <t>Халилова Оксана Раимовна</t>
    </r>
    <r>
      <rPr>
        <b/>
        <sz val="11"/>
        <color indexed="10"/>
        <rFont val="Times New Roman"/>
        <family val="1"/>
        <charset val="204"/>
      </rPr>
      <t xml:space="preserve"> </t>
    </r>
  </si>
  <si>
    <r>
      <t>Смирнова Наталия Сергеевна</t>
    </r>
    <r>
      <rPr>
        <b/>
        <sz val="11"/>
        <color indexed="10"/>
        <rFont val="Times New Roman"/>
        <family val="1"/>
        <charset val="204"/>
      </rPr>
      <t xml:space="preserve"> </t>
    </r>
  </si>
  <si>
    <t xml:space="preserve">Покровская Екатерина Александровна </t>
  </si>
  <si>
    <t xml:space="preserve">Иванченко Екатерина Николаевна </t>
  </si>
  <si>
    <t xml:space="preserve">Маковей Борис Викторович </t>
  </si>
  <si>
    <t>Окунева Нина Васильевна</t>
  </si>
  <si>
    <t>Бобылев Роман Сергеевич</t>
  </si>
  <si>
    <t>Мороз Ирина Ивановна</t>
  </si>
  <si>
    <t>Заместитель директора по хозяйственной части (1,0ст.)</t>
  </si>
  <si>
    <t xml:space="preserve">Марфина Наталья Васильевна вышла </t>
  </si>
  <si>
    <t>Расчет соотношения средней заработной платы руководителей к средней заработной плате работников списочного состава за 2022 год</t>
  </si>
  <si>
    <t xml:space="preserve">Матросова Елена Викторовна </t>
  </si>
  <si>
    <t xml:space="preserve">Мосина Валентина Георгиевна </t>
  </si>
  <si>
    <t>Заместель директора по безопасности (0,5ст)</t>
  </si>
  <si>
    <t>Петренев Виктор Владимирович</t>
  </si>
  <si>
    <t xml:space="preserve">Заместель директора по безопасности (1,0 ст) </t>
  </si>
  <si>
    <t xml:space="preserve">Божок Людмила Михайловна  </t>
  </si>
  <si>
    <t>Заместитель директора по ВР (1ст)</t>
  </si>
  <si>
    <t xml:space="preserve">Меньщикова Елена Михайловна </t>
  </si>
  <si>
    <t>Ческидова Дарья Сергеевна</t>
  </si>
  <si>
    <r>
      <t>Заместитель директора по УВР</t>
    </r>
    <r>
      <rPr>
        <b/>
        <sz val="11"/>
        <rFont val="Times New Roman"/>
        <family val="1"/>
        <charset val="204"/>
      </rPr>
      <t>(0,5 ст)</t>
    </r>
  </si>
  <si>
    <t>Заместитель директора по ВР (1,0 ст)</t>
  </si>
  <si>
    <t>Педагог д/о (0,67ст)</t>
  </si>
  <si>
    <t xml:space="preserve">Заместитель директора по ВР (0,5 ст) </t>
  </si>
  <si>
    <t xml:space="preserve">Потапова Олеся Евгеньевна </t>
  </si>
  <si>
    <t>Заместитель директора по ВР (1,0ст)</t>
  </si>
  <si>
    <r>
      <rPr>
        <b/>
        <sz val="11"/>
        <rFont val="Times"/>
        <family val="1"/>
      </rPr>
      <t>Богдан Светлана Владимировна</t>
    </r>
    <r>
      <rPr>
        <b/>
        <sz val="11"/>
        <color indexed="10"/>
        <rFont val="Times"/>
        <family val="1"/>
      </rPr>
      <t xml:space="preserve"> </t>
    </r>
  </si>
  <si>
    <t xml:space="preserve">Заместитель директора по УВР (1,0 ст) </t>
  </si>
  <si>
    <t>Заместитель директора по УВР (1,0 ст)</t>
  </si>
  <si>
    <r>
      <t>Заместитель директора по УВР</t>
    </r>
    <r>
      <rPr>
        <b/>
        <sz val="11"/>
        <rFont val="Times New Roman"/>
        <family val="1"/>
        <charset val="204"/>
      </rPr>
      <t xml:space="preserve">  1,00 ст</t>
    </r>
  </si>
  <si>
    <t xml:space="preserve">Шевцова Вера Ивановна </t>
  </si>
  <si>
    <r>
      <t>Заместитель директора по УВР ( 1 ст)</t>
    </r>
    <r>
      <rPr>
        <b/>
        <sz val="11"/>
        <color indexed="10"/>
        <rFont val="Times New Roman"/>
        <family val="1"/>
        <charset val="204"/>
      </rPr>
      <t xml:space="preserve"> </t>
    </r>
  </si>
  <si>
    <r>
      <t xml:space="preserve">Заместитель директора по безопасности </t>
    </r>
    <r>
      <rPr>
        <b/>
        <sz val="11"/>
        <color indexed="10"/>
        <rFont val="Times New Roman"/>
        <family val="1"/>
        <charset val="204"/>
      </rPr>
      <t xml:space="preserve"> </t>
    </r>
    <r>
      <rPr>
        <b/>
        <sz val="11"/>
        <color indexed="8"/>
        <rFont val="Times New Roman"/>
        <family val="1"/>
        <charset val="204"/>
      </rPr>
      <t>1,0 ст.</t>
    </r>
  </si>
  <si>
    <t>МДОУ "Детский сад № 20"</t>
  </si>
  <si>
    <t xml:space="preserve"> Зам.директора по УВР по доп.образованию (0,5ст)  </t>
  </si>
  <si>
    <t xml:space="preserve">Директор (1,0 ст) </t>
  </si>
  <si>
    <t xml:space="preserve">Главный бухгалтер (1,0 ст) </t>
  </si>
  <si>
    <t>Директор 1 ст.</t>
  </si>
  <si>
    <t>Зам.директора по воспитательной работе (1,0 ст)</t>
  </si>
  <si>
    <t>Зам.директора по воспитательной работе (0,75 ст) с 05.09.23г. - 1 ст.</t>
  </si>
  <si>
    <t>Заместитель директора по безопасности (0,75 ст.)</t>
  </si>
  <si>
    <t>Шкредова Елена Александровна</t>
  </si>
  <si>
    <t>Заведующий (1,0 ст.)</t>
  </si>
  <si>
    <t xml:space="preserve">Шашкин Герман Александрович </t>
  </si>
  <si>
    <t>Шекуто Валентина Васильевна</t>
  </si>
  <si>
    <t xml:space="preserve">Кичигина Татьяна Васильевна </t>
  </si>
  <si>
    <t xml:space="preserve">Станкевич Татьяна Александровна </t>
  </si>
  <si>
    <t xml:space="preserve">Васильева Юлия Витальевна </t>
  </si>
  <si>
    <r>
      <t xml:space="preserve">Гудкова Светлана Геннадьевна </t>
    </r>
    <r>
      <rPr>
        <b/>
        <sz val="11"/>
        <color indexed="10"/>
        <rFont val="Times New Roman"/>
        <family val="1"/>
        <charset val="204"/>
      </rPr>
      <t xml:space="preserve"> </t>
    </r>
  </si>
  <si>
    <r>
      <t>Ускова Ирина Леонидовна</t>
    </r>
    <r>
      <rPr>
        <b/>
        <sz val="11"/>
        <color indexed="10"/>
        <rFont val="Times New Roman"/>
        <family val="1"/>
        <charset val="204"/>
      </rPr>
      <t xml:space="preserve"> </t>
    </r>
  </si>
  <si>
    <t xml:space="preserve">Афанасьева Галина Николаевна </t>
  </si>
  <si>
    <r>
      <t>Воронина Татьяна Ивановна</t>
    </r>
    <r>
      <rPr>
        <b/>
        <sz val="11"/>
        <color indexed="10"/>
        <rFont val="Times New Roman"/>
        <family val="1"/>
        <charset val="204"/>
      </rPr>
      <t xml:space="preserve"> </t>
    </r>
  </si>
  <si>
    <t xml:space="preserve">Комлякова Наталья Николаевна </t>
  </si>
  <si>
    <t xml:space="preserve">Николаева Татьяна Борисовна </t>
  </si>
  <si>
    <t xml:space="preserve">Петрущенкова Ирина Михайловна </t>
  </si>
  <si>
    <r>
      <t>Заместитель по УВР</t>
    </r>
    <r>
      <rPr>
        <b/>
        <sz val="11"/>
        <rFont val="Times New Roman"/>
        <family val="1"/>
        <charset val="204"/>
      </rPr>
      <t xml:space="preserve">  (0,3ст)</t>
    </r>
  </si>
  <si>
    <t xml:space="preserve">Шувалов Игорь Константинович </t>
  </si>
  <si>
    <t>МОУ ДО Центр "Омега"</t>
  </si>
  <si>
    <t>МДОУ "Детский сад №8</t>
  </si>
  <si>
    <t>МОУ "Степанянская ООШ"</t>
  </si>
  <si>
    <t>Замемтитель заведующего по воспитательной работе (1,0 ст.)</t>
  </si>
  <si>
    <r>
      <t>Зам.директора по воспитальной работе  ( 0,50 ст)</t>
    </r>
    <r>
      <rPr>
        <b/>
        <sz val="11"/>
        <color indexed="10"/>
        <rFont val="Times New Roman"/>
        <family val="1"/>
        <charset val="204"/>
      </rPr>
      <t xml:space="preserve"> </t>
    </r>
  </si>
  <si>
    <t>МОУ "Кузнечненская СОШ"</t>
  </si>
  <si>
    <t>Лобанова Светлана Васильевна</t>
  </si>
  <si>
    <t xml:space="preserve">Еремеева Людмила Николаевна </t>
  </si>
  <si>
    <t xml:space="preserve">Никитин  Денис Юрьевич </t>
  </si>
  <si>
    <t>Дудун Диана Александровна</t>
  </si>
  <si>
    <t xml:space="preserve">Кужелко  Надежда Юрьевна </t>
  </si>
  <si>
    <r>
      <t>Шувалова Татьяна Владимировна</t>
    </r>
    <r>
      <rPr>
        <b/>
        <sz val="11"/>
        <color rgb="FFFF0000"/>
        <rFont val="Times New Roman"/>
        <family val="1"/>
        <charset val="204"/>
      </rPr>
      <t xml:space="preserve"> </t>
    </r>
  </si>
  <si>
    <t xml:space="preserve">Силкова Алина Александровна </t>
  </si>
  <si>
    <t>Рабочий по ремонту и обслуживанию зданий (0,5 ст.)</t>
  </si>
  <si>
    <r>
      <t xml:space="preserve">Ермолаева Валентина Васильенв </t>
    </r>
    <r>
      <rPr>
        <b/>
        <sz val="11"/>
        <color rgb="FFFF0000"/>
        <rFont val="Times New Roman"/>
        <family val="1"/>
        <charset val="204"/>
      </rPr>
      <t>увол.31.01.25г.</t>
    </r>
  </si>
  <si>
    <t>Делопроизводитель (0,5 ст. )</t>
  </si>
  <si>
    <t>Заведующий хозяйством (0,25 ст)</t>
  </si>
  <si>
    <t>Педагог доп.образ. ТР (0,11 ст.)</t>
  </si>
  <si>
    <t xml:space="preserve"> Учитель (0,06);пед.д/о ( 0,39 ст.)</t>
  </si>
  <si>
    <t>Учитель (056ст).; пед.д/о (0,14 с)т</t>
  </si>
  <si>
    <t>Социальный пед.0,5 (ст.); учит-дефект.0,9 (ст.)</t>
  </si>
  <si>
    <t>Делопроизводитель (0,75 ст. )</t>
  </si>
  <si>
    <t xml:space="preserve">Фамилия Имя Отчество  </t>
  </si>
  <si>
    <r>
      <t xml:space="preserve">Фомичева Марта Андреевна </t>
    </r>
    <r>
      <rPr>
        <b/>
        <sz val="11"/>
        <color rgb="FFFF0000"/>
        <rFont val="Times New Roman"/>
        <family val="1"/>
        <charset val="204"/>
      </rPr>
      <t>с 03.02.2025г.</t>
    </r>
  </si>
  <si>
    <r>
      <t xml:space="preserve">Жачкин Даниил Александрович </t>
    </r>
    <r>
      <rPr>
        <b/>
        <sz val="11"/>
        <color rgb="FFFF0000"/>
        <rFont val="Times New Roman"/>
        <family val="1"/>
        <charset val="204"/>
      </rPr>
      <t>с 31.01.25г приостан.ТД</t>
    </r>
  </si>
  <si>
    <t xml:space="preserve">Педагог д/о (0,06); учитель (0,72); </t>
  </si>
  <si>
    <t>Учитель (0,67 ст)</t>
  </si>
  <si>
    <r>
      <t>Егорова Екатерина Николаевна с</t>
    </r>
    <r>
      <rPr>
        <b/>
        <sz val="11"/>
        <color rgb="FFFF0000"/>
        <rFont val="Times New Roman"/>
        <family val="1"/>
        <charset val="204"/>
      </rPr>
      <t xml:space="preserve"> 03.02.25г.</t>
    </r>
  </si>
  <si>
    <t>Учитель ( 0,06 с)т.</t>
  </si>
  <si>
    <t>Учитель-логопед (0,5 ст.) - снято с 01.03.25г.</t>
  </si>
  <si>
    <t xml:space="preserve">Заместель директора по безопасности (0,2 ст) </t>
  </si>
  <si>
    <t>Зам. дир. по безоп. (0,5 ст),соц.педагог (0,5ст.), пед.доп.образ. (0,11ст) +с 01.04-учитель (0,17 ст.)</t>
  </si>
  <si>
    <r>
      <t xml:space="preserve">Кондратьев Павел Алексеевич  </t>
    </r>
    <r>
      <rPr>
        <b/>
        <sz val="11"/>
        <color rgb="FFFF0000"/>
        <rFont val="Times New Roman"/>
        <family val="1"/>
        <charset val="204"/>
      </rPr>
      <t>увол.30.05.2025г.</t>
    </r>
  </si>
  <si>
    <t>Учитель (0,11 ст.), педагог доп.обр.( 0,06 ст.),советник (0,5 ст.)</t>
  </si>
  <si>
    <r>
      <t xml:space="preserve">Собачкина Марина Валентиновна </t>
    </r>
    <r>
      <rPr>
        <b/>
        <sz val="11"/>
        <color rgb="FFFF0000"/>
        <rFont val="Times New Roman"/>
        <family val="1"/>
        <charset val="204"/>
      </rPr>
      <t>увол. 11.07.2025</t>
    </r>
  </si>
  <si>
    <r>
      <t xml:space="preserve">Хрол Анастасия Сергеевна </t>
    </r>
    <r>
      <rPr>
        <b/>
        <sz val="11"/>
        <color indexed="10"/>
        <rFont val="Times New Roman"/>
        <family val="1"/>
        <charset val="204"/>
      </rPr>
      <t xml:space="preserve"> с 03.07.25г. - Д/О</t>
    </r>
  </si>
  <si>
    <r>
      <t xml:space="preserve">Кондакова Ирина Петровна </t>
    </r>
    <r>
      <rPr>
        <b/>
        <sz val="11"/>
        <color rgb="FFFF0000"/>
        <rFont val="Times New Roman"/>
        <family val="1"/>
        <charset val="204"/>
      </rPr>
      <t>увол. 14.07.25г.</t>
    </r>
  </si>
  <si>
    <r>
      <t>Белякова Екатерина Андреевна</t>
    </r>
    <r>
      <rPr>
        <b/>
        <sz val="11"/>
        <color rgb="FFFF0000"/>
        <rFont val="Times New Roman"/>
        <family val="1"/>
        <charset val="204"/>
      </rPr>
      <t xml:space="preserve"> уволена 29.08.2025г</t>
    </r>
  </si>
  <si>
    <r>
      <t>Бусурина Ксения Виссарионовна</t>
    </r>
    <r>
      <rPr>
        <b/>
        <sz val="11"/>
        <color rgb="FFFF0000"/>
        <rFont val="Times New Roman"/>
        <family val="1"/>
        <charset val="204"/>
      </rPr>
      <t xml:space="preserve"> с 21.07.25 - Д/О</t>
    </r>
  </si>
  <si>
    <r>
      <t xml:space="preserve">Ногичева Виолетта Владимировна </t>
    </r>
    <r>
      <rPr>
        <b/>
        <sz val="11"/>
        <color rgb="FFFF0000"/>
        <rFont val="Times New Roman"/>
        <family val="1"/>
        <charset val="204"/>
      </rPr>
      <t xml:space="preserve"> уволена 11.08.2025г.</t>
    </r>
  </si>
  <si>
    <t>Инстр. по физ-ре (0,5 ст - снято с 31.08.25.),с 01.04-педагог-психолог (0,5ст.)</t>
  </si>
  <si>
    <r>
      <t xml:space="preserve">Новицкая Елена Анатольевна </t>
    </r>
    <r>
      <rPr>
        <b/>
        <sz val="11"/>
        <color rgb="FFFF0000"/>
        <rFont val="Times New Roman"/>
        <family val="1"/>
        <charset val="204"/>
      </rPr>
      <t>до 31.08.2025г.</t>
    </r>
  </si>
  <si>
    <t>Педагог-психолог( 0,3 ст.), с 01.09.25 - 0,35 ст.</t>
  </si>
  <si>
    <t>Педагог-психолог (0,95 ст), с 1.09.25 + учит.0,06; пед.д/о 0,11</t>
  </si>
  <si>
    <t>Педагог доп.обр. Точка роста (0,06ст.)+ с 1.09.25 - учит.0,33 ст.</t>
  </si>
  <si>
    <r>
      <t xml:space="preserve">Козлов Лев Константинович  </t>
    </r>
    <r>
      <rPr>
        <b/>
        <sz val="11"/>
        <color rgb="FFFF0000"/>
        <rFont val="Times New Roman"/>
        <family val="1"/>
        <charset val="204"/>
      </rPr>
      <t>до 31.08.2025г.</t>
    </r>
  </si>
  <si>
    <t xml:space="preserve"> Учитель (0,61); с 01.09-0,72 ст.;учит-дефектолог (0,15); с 01.09-0,08 ст.; пед.доп.обр.(0,03ст.)снято с 01.09.25г.</t>
  </si>
  <si>
    <r>
      <t xml:space="preserve">Мамедова Лейла Расим кызы  </t>
    </r>
    <r>
      <rPr>
        <b/>
        <sz val="11"/>
        <color rgb="FFFF0000"/>
        <rFont val="Times New Roman"/>
        <family val="1"/>
        <charset val="204"/>
      </rPr>
      <t>с 01.09.2025г.</t>
    </r>
  </si>
  <si>
    <t>Учитель (0,17); советник-( 0,5 ст.)</t>
  </si>
  <si>
    <t xml:space="preserve"> Учитель (0,22ст); пед.д/о (0,06ст);  советник ( 0,5 ст.) - снято с 01.08.25г.</t>
  </si>
  <si>
    <t xml:space="preserve"> Учитель  (0,22); с 01.09-0,44;ст., пед д/о (0,17ст.); с 01.09-022 ст.</t>
  </si>
  <si>
    <t xml:space="preserve"> Учитель (0,75)4 с 01.09-0,72ст; пед.д/о (0,17) ст.; с 01.09-0,11 ст; педагог-организ. (0,55); с 01.09-0,75 ст.</t>
  </si>
  <si>
    <t>Уучитель (86ст).; с 01.09-0,92 ст; пед.д/о(0,11ст.); с 01.09-0,06 ст.</t>
  </si>
  <si>
    <t xml:space="preserve"> Учитель (0,42ст).; с 01.09-0,33 ст.; пед.д/о (0,67 ст.)4 с 01.09.-0,73 ст.</t>
  </si>
  <si>
    <t>Учитель  ( 045 ст); с 01.09-0,39 ст.</t>
  </si>
  <si>
    <t>Учитель (0,50 ст); с 01.09 - 0,61 ст.</t>
  </si>
  <si>
    <t>Учитель  (0,06 ст.); с 01.09 - пед.д/о -  0,06 ст.</t>
  </si>
  <si>
    <t>Пед.д/о ( 0,11ст.); с 01.09-0,17 ст.;учит.дефект.( 0,48 ст.), с 01.09-0,32 ст.</t>
  </si>
  <si>
    <r>
      <t xml:space="preserve">Мыльникова Галина Александровна </t>
    </r>
    <r>
      <rPr>
        <b/>
        <sz val="11"/>
        <color rgb="FFFF0000"/>
        <rFont val="Times New Roman"/>
        <family val="1"/>
        <charset val="204"/>
      </rPr>
      <t>до 31.08.2025г.</t>
    </r>
  </si>
  <si>
    <t>Заместитель директора по ВР (0,45ст)</t>
  </si>
  <si>
    <r>
      <t xml:space="preserve">Орлова Ольга Павловна </t>
    </r>
    <r>
      <rPr>
        <b/>
        <sz val="11"/>
        <color rgb="FFFF0000"/>
        <rFont val="Times New Roman"/>
        <family val="1"/>
        <charset val="204"/>
      </rPr>
      <t>с 01.09.2025г.</t>
    </r>
  </si>
  <si>
    <r>
      <t xml:space="preserve">Газизуллина Гульнара Зявдатовна  </t>
    </r>
    <r>
      <rPr>
        <b/>
        <sz val="11"/>
        <color rgb="FFFF0000"/>
        <rFont val="Times New Roman"/>
        <family val="1"/>
        <charset val="204"/>
      </rPr>
      <t>до 31.08.2025г.</t>
    </r>
  </si>
  <si>
    <t>Социальный пед.0,5 (ст.); учит-дефект.0,9 (ст.); с 01.09.-0,6 ст.</t>
  </si>
  <si>
    <r>
      <t xml:space="preserve">Зуева Наталья Васильевна </t>
    </r>
    <r>
      <rPr>
        <b/>
        <sz val="11"/>
        <color rgb="FFFF0000"/>
        <rFont val="Times New Roman"/>
        <family val="1"/>
        <charset val="204"/>
      </rPr>
      <t>с 01.09.2025г.</t>
    </r>
  </si>
  <si>
    <t>ИТОГО за 2025 год</t>
  </si>
  <si>
    <r>
      <t>Яковлева Виктория Викторовна</t>
    </r>
    <r>
      <rPr>
        <b/>
        <sz val="11"/>
        <color indexed="10"/>
        <rFont val="Times New Roman"/>
        <family val="1"/>
        <charset val="204"/>
      </rPr>
      <t xml:space="preserve"> увол.21.11.25г.</t>
    </r>
  </si>
  <si>
    <r>
      <t xml:space="preserve">Новокрещенов Данил Сергеевич </t>
    </r>
    <r>
      <rPr>
        <b/>
        <sz val="11"/>
        <color rgb="FFFF0000"/>
        <rFont val="Times New Roman"/>
        <family val="1"/>
        <charset val="204"/>
      </rPr>
      <t>с 24.11.25г.</t>
    </r>
  </si>
  <si>
    <r>
      <t xml:space="preserve">Исаева Елена Васильевна </t>
    </r>
    <r>
      <rPr>
        <b/>
        <sz val="11"/>
        <color rgb="FFFF0000"/>
        <rFont val="Times New Roman"/>
        <family val="1"/>
        <charset val="204"/>
      </rPr>
      <t>увол.19.11.25г.</t>
    </r>
  </si>
  <si>
    <t>Педагог организатор  Точка роста( 0,5 ст.); пед-психол. 0,5ст с 01.11</t>
  </si>
  <si>
    <t>Педагог доп.образ. ( 06 ст.), педагог-психолог (0,5ст. С 01.10.25г.)</t>
  </si>
  <si>
    <r>
      <t xml:space="preserve">Скворцова Светлана Сергеевна  </t>
    </r>
    <r>
      <rPr>
        <b/>
        <sz val="11"/>
        <color rgb="FFFF0000"/>
        <rFont val="Times New Roman"/>
        <family val="1"/>
        <charset val="204"/>
      </rPr>
      <t>с 01.04.25г. по 06.05.25г.</t>
    </r>
  </si>
  <si>
    <r>
      <t>Рябчикова Ольга Тимофеевна</t>
    </r>
    <r>
      <rPr>
        <b/>
        <sz val="11"/>
        <color indexed="10"/>
        <rFont val="Times New Roman"/>
        <family val="1"/>
        <charset val="204"/>
      </rPr>
      <t xml:space="preserve">   увол.03.12.2025г.</t>
    </r>
  </si>
  <si>
    <r>
      <t xml:space="preserve">Рафалюк Ольга Игоревна  </t>
    </r>
    <r>
      <rPr>
        <b/>
        <sz val="11"/>
        <color rgb="FFFF0000"/>
        <rFont val="Times New Roman"/>
        <family val="1"/>
        <charset val="204"/>
      </rPr>
      <t>до 31.08.2025г.</t>
    </r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</si>
</sst>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"/>
      <family val="1"/>
    </font>
    <font>
      <b/>
      <sz val="11"/>
      <color indexed="10"/>
      <name val="Times"/>
      <family val="1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"/>
      <family val="1"/>
    </font>
    <font>
      <sz val="8"/>
      <name val="Arial"/>
      <family val="2"/>
    </font>
    <font>
      <sz val="11"/>
      <name val="Times New Roman"/>
      <family val="1"/>
      <charset val="204"/>
    </font>
    <font>
      <sz val="8"/>
      <name val="Arial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3" fillId="0" borderId="0"/>
    <xf numFmtId="43" fontId="3" fillId="0" borderId="0" applyFont="0" applyFill="0" applyBorder="0" applyAlignment="0" applyProtection="0"/>
  </cellStyleXfs>
  <cellXfs count="5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ill="1"/>
    <xf numFmtId="0" fontId="0" fillId="2" borderId="0" xfId="0" applyFill="1"/>
    <xf numFmtId="4" fontId="0" fillId="0" borderId="0" xfId="0" applyNumberFormat="1"/>
    <xf numFmtId="0" fontId="0" fillId="0" borderId="0" xfId="0" applyAlignment="1">
      <alignment horizontal="left"/>
    </xf>
    <xf numFmtId="0" fontId="4" fillId="2" borderId="1" xfId="0" applyFont="1" applyFill="1" applyBorder="1" applyAlignment="1">
      <alignment horizontal="left" vertical="center" wrapText="1"/>
    </xf>
    <xf numFmtId="4" fontId="4" fillId="2" borderId="2" xfId="0" applyNumberFormat="1" applyFont="1" applyFill="1" applyBorder="1"/>
    <xf numFmtId="4" fontId="1" fillId="0" borderId="0" xfId="0" applyNumberFormat="1" applyFont="1"/>
    <xf numFmtId="4" fontId="5" fillId="2" borderId="3" xfId="0" applyNumberFormat="1" applyFont="1" applyFill="1" applyBorder="1"/>
    <xf numFmtId="4" fontId="5" fillId="2" borderId="1" xfId="0" applyNumberFormat="1" applyFont="1" applyFill="1" applyBorder="1"/>
    <xf numFmtId="4" fontId="5" fillId="2" borderId="4" xfId="0" applyNumberFormat="1" applyFont="1" applyFill="1" applyBorder="1"/>
    <xf numFmtId="4" fontId="5" fillId="2" borderId="5" xfId="0" applyNumberFormat="1" applyFont="1" applyFill="1" applyBorder="1"/>
    <xf numFmtId="4" fontId="5" fillId="2" borderId="6" xfId="0" applyNumberFormat="1" applyFont="1" applyFill="1" applyBorder="1"/>
    <xf numFmtId="0" fontId="5" fillId="2" borderId="3" xfId="0" applyFont="1" applyFill="1" applyBorder="1"/>
    <xf numFmtId="0" fontId="5" fillId="2" borderId="3" xfId="0" applyFont="1" applyFill="1" applyBorder="1" applyAlignment="1">
      <alignment wrapText="1"/>
    </xf>
    <xf numFmtId="4" fontId="4" fillId="2" borderId="7" xfId="0" applyNumberFormat="1" applyFont="1" applyFill="1" applyBorder="1"/>
    <xf numFmtId="4" fontId="4" fillId="2" borderId="8" xfId="0" applyNumberFormat="1" applyFont="1" applyFill="1" applyBorder="1"/>
    <xf numFmtId="4" fontId="4" fillId="2" borderId="9" xfId="0" applyNumberFormat="1" applyFont="1" applyFill="1" applyBorder="1"/>
    <xf numFmtId="4" fontId="4" fillId="2" borderId="7" xfId="0" applyNumberFormat="1" applyFont="1" applyFill="1" applyBorder="1" applyAlignment="1">
      <alignment wrapText="1"/>
    </xf>
    <xf numFmtId="4" fontId="5" fillId="2" borderId="10" xfId="0" applyNumberFormat="1" applyFont="1" applyFill="1" applyBorder="1"/>
    <xf numFmtId="4" fontId="4" fillId="2" borderId="11" xfId="0" applyNumberFormat="1" applyFont="1" applyFill="1" applyBorder="1"/>
    <xf numFmtId="4" fontId="4" fillId="2" borderId="12" xfId="0" applyNumberFormat="1" applyFont="1" applyFill="1" applyBorder="1"/>
    <xf numFmtId="4" fontId="4" fillId="2" borderId="13" xfId="0" applyNumberFormat="1" applyFont="1" applyFill="1" applyBorder="1"/>
    <xf numFmtId="4" fontId="4" fillId="2" borderId="14" xfId="0" applyNumberFormat="1" applyFont="1" applyFill="1" applyBorder="1"/>
    <xf numFmtId="4" fontId="4" fillId="2" borderId="15" xfId="0" applyNumberFormat="1" applyFont="1" applyFill="1" applyBorder="1"/>
    <xf numFmtId="4" fontId="4" fillId="2" borderId="16" xfId="0" applyNumberFormat="1" applyFont="1" applyFill="1" applyBorder="1"/>
    <xf numFmtId="4" fontId="4" fillId="2" borderId="17" xfId="0" applyNumberFormat="1" applyFont="1" applyFill="1" applyBorder="1"/>
    <xf numFmtId="4" fontId="4" fillId="2" borderId="18" xfId="0" applyNumberFormat="1" applyFont="1" applyFill="1" applyBorder="1"/>
    <xf numFmtId="4" fontId="4" fillId="2" borderId="19" xfId="0" applyNumberFormat="1" applyFont="1" applyFill="1" applyBorder="1"/>
    <xf numFmtId="4" fontId="4" fillId="2" borderId="20" xfId="0" applyNumberFormat="1" applyFont="1" applyFill="1" applyBorder="1"/>
    <xf numFmtId="4" fontId="4" fillId="2" borderId="21" xfId="0" applyNumberFormat="1" applyFont="1" applyFill="1" applyBorder="1"/>
    <xf numFmtId="4" fontId="5" fillId="2" borderId="22" xfId="0" applyNumberFormat="1" applyFont="1" applyFill="1" applyBorder="1"/>
    <xf numFmtId="4" fontId="4" fillId="2" borderId="23" xfId="0" applyNumberFormat="1" applyFont="1" applyFill="1" applyBorder="1"/>
    <xf numFmtId="4" fontId="4" fillId="2" borderId="0" xfId="0" applyNumberFormat="1" applyFont="1" applyFill="1" applyBorder="1"/>
    <xf numFmtId="4" fontId="4" fillId="2" borderId="24" xfId="0" applyNumberFormat="1" applyFont="1" applyFill="1" applyBorder="1"/>
    <xf numFmtId="4" fontId="4" fillId="2" borderId="25" xfId="0" applyNumberFormat="1" applyFont="1" applyFill="1" applyBorder="1"/>
    <xf numFmtId="4" fontId="4" fillId="2" borderId="26" xfId="0" applyNumberFormat="1" applyFont="1" applyFill="1" applyBorder="1" applyAlignment="1">
      <alignment wrapText="1"/>
    </xf>
    <xf numFmtId="4" fontId="4" fillId="2" borderId="27" xfId="0" applyNumberFormat="1" applyFont="1" applyFill="1" applyBorder="1" applyAlignment="1">
      <alignment wrapText="1"/>
    </xf>
    <xf numFmtId="4" fontId="4" fillId="2" borderId="28" xfId="0" applyNumberFormat="1" applyFont="1" applyFill="1" applyBorder="1" applyAlignment="1">
      <alignment wrapText="1"/>
    </xf>
    <xf numFmtId="4" fontId="4" fillId="2" borderId="29" xfId="0" applyNumberFormat="1" applyFont="1" applyFill="1" applyBorder="1"/>
    <xf numFmtId="4" fontId="4" fillId="2" borderId="28" xfId="0" applyNumberFormat="1" applyFont="1" applyFill="1" applyBorder="1"/>
    <xf numFmtId="4" fontId="4" fillId="2" borderId="30" xfId="0" applyNumberFormat="1" applyFont="1" applyFill="1" applyBorder="1"/>
    <xf numFmtId="4" fontId="4" fillId="2" borderId="27" xfId="0" applyNumberFormat="1" applyFont="1" applyFill="1" applyBorder="1"/>
    <xf numFmtId="4" fontId="5" fillId="2" borderId="1" xfId="0" applyNumberFormat="1" applyFont="1" applyFill="1" applyBorder="1" applyAlignment="1">
      <alignment horizontal="right"/>
    </xf>
    <xf numFmtId="0" fontId="0" fillId="2" borderId="0" xfId="0" applyFill="1" applyAlignment="1">
      <alignment horizontal="left"/>
    </xf>
    <xf numFmtId="4" fontId="5" fillId="2" borderId="31" xfId="0" applyNumberFormat="1" applyFont="1" applyFill="1" applyBorder="1"/>
    <xf numFmtId="4" fontId="4" fillId="2" borderId="32" xfId="0" applyNumberFormat="1" applyFont="1" applyFill="1" applyBorder="1"/>
    <xf numFmtId="4" fontId="4" fillId="2" borderId="33" xfId="0" applyNumberFormat="1" applyFont="1" applyFill="1" applyBorder="1"/>
    <xf numFmtId="4" fontId="0" fillId="2" borderId="0" xfId="0" applyNumberFormat="1" applyFill="1"/>
    <xf numFmtId="4" fontId="5" fillId="2" borderId="5" xfId="0" applyNumberFormat="1" applyFont="1" applyFill="1" applyBorder="1" applyAlignment="1">
      <alignment horizontal="right"/>
    </xf>
    <xf numFmtId="4" fontId="4" fillId="2" borderId="34" xfId="0" applyNumberFormat="1" applyFont="1" applyFill="1" applyBorder="1" applyAlignment="1">
      <alignment horizontal="right"/>
    </xf>
    <xf numFmtId="4" fontId="4" fillId="2" borderId="24" xfId="0" applyNumberFormat="1" applyFont="1" applyFill="1" applyBorder="1" applyAlignment="1">
      <alignment horizontal="right"/>
    </xf>
    <xf numFmtId="4" fontId="4" fillId="2" borderId="23" xfId="0" applyNumberFormat="1" applyFont="1" applyFill="1" applyBorder="1" applyAlignment="1">
      <alignment horizontal="right"/>
    </xf>
    <xf numFmtId="4" fontId="5" fillId="2" borderId="6" xfId="0" applyNumberFormat="1" applyFont="1" applyFill="1" applyBorder="1" applyAlignment="1">
      <alignment horizontal="right"/>
    </xf>
    <xf numFmtId="4" fontId="4" fillId="2" borderId="24" xfId="0" applyNumberFormat="1" applyFont="1" applyFill="1" applyBorder="1" applyAlignment="1">
      <alignment horizontal="left"/>
    </xf>
    <xf numFmtId="4" fontId="4" fillId="2" borderId="23" xfId="0" applyNumberFormat="1" applyFont="1" applyFill="1" applyBorder="1" applyAlignment="1"/>
    <xf numFmtId="4" fontId="5" fillId="2" borderId="22" xfId="0" applyNumberFormat="1" applyFont="1" applyFill="1" applyBorder="1" applyAlignment="1">
      <alignment horizontal="right"/>
    </xf>
    <xf numFmtId="4" fontId="4" fillId="2" borderId="35" xfId="0" applyNumberFormat="1" applyFont="1" applyFill="1" applyBorder="1"/>
    <xf numFmtId="4" fontId="4" fillId="2" borderId="36" xfId="0" applyNumberFormat="1" applyFont="1" applyFill="1" applyBorder="1"/>
    <xf numFmtId="4" fontId="4" fillId="2" borderId="37" xfId="0" applyNumberFormat="1" applyFont="1" applyFill="1" applyBorder="1"/>
    <xf numFmtId="4" fontId="4" fillId="2" borderId="38" xfId="0" applyNumberFormat="1" applyFont="1" applyFill="1" applyBorder="1"/>
    <xf numFmtId="4" fontId="5" fillId="2" borderId="39" xfId="0" applyNumberFormat="1" applyFont="1" applyFill="1" applyBorder="1"/>
    <xf numFmtId="4" fontId="5" fillId="2" borderId="10" xfId="0" applyNumberFormat="1" applyFont="1" applyFill="1" applyBorder="1" applyAlignment="1">
      <alignment horizontal="right"/>
    </xf>
    <xf numFmtId="4" fontId="5" fillId="2" borderId="3" xfId="0" applyNumberFormat="1" applyFont="1" applyFill="1" applyBorder="1" applyAlignment="1">
      <alignment horizontal="right"/>
    </xf>
    <xf numFmtId="4" fontId="4" fillId="2" borderId="40" xfId="0" applyNumberFormat="1" applyFont="1" applyFill="1" applyBorder="1"/>
    <xf numFmtId="4" fontId="4" fillId="2" borderId="26" xfId="0" applyNumberFormat="1" applyFont="1" applyFill="1" applyBorder="1"/>
    <xf numFmtId="4" fontId="5" fillId="2" borderId="4" xfId="0" applyNumberFormat="1" applyFont="1" applyFill="1" applyBorder="1" applyAlignment="1">
      <alignment horizontal="right"/>
    </xf>
    <xf numFmtId="4" fontId="5" fillId="2" borderId="3" xfId="0" applyNumberFormat="1" applyFont="1" applyFill="1" applyBorder="1" applyAlignment="1"/>
    <xf numFmtId="4" fontId="4" fillId="2" borderId="9" xfId="0" applyNumberFormat="1" applyFont="1" applyFill="1" applyBorder="1" applyAlignment="1">
      <alignment wrapText="1"/>
    </xf>
    <xf numFmtId="4" fontId="4" fillId="2" borderId="41" xfId="0" applyNumberFormat="1" applyFont="1" applyFill="1" applyBorder="1" applyAlignment="1">
      <alignment horizontal="right"/>
    </xf>
    <xf numFmtId="4" fontId="4" fillId="2" borderId="35" xfId="0" applyNumberFormat="1" applyFont="1" applyFill="1" applyBorder="1" applyAlignment="1">
      <alignment horizontal="left"/>
    </xf>
    <xf numFmtId="4" fontId="4" fillId="2" borderId="7" xfId="0" applyNumberFormat="1" applyFont="1" applyFill="1" applyBorder="1" applyAlignment="1"/>
    <xf numFmtId="4" fontId="4" fillId="2" borderId="9" xfId="0" applyNumberFormat="1" applyFont="1" applyFill="1" applyBorder="1" applyAlignment="1"/>
    <xf numFmtId="4" fontId="4" fillId="2" borderId="42" xfId="0" applyNumberFormat="1" applyFont="1" applyFill="1" applyBorder="1"/>
    <xf numFmtId="4" fontId="4" fillId="2" borderId="20" xfId="0" applyNumberFormat="1" applyFont="1" applyFill="1" applyBorder="1" applyAlignment="1"/>
    <xf numFmtId="4" fontId="4" fillId="2" borderId="20" xfId="0" applyNumberFormat="1" applyFont="1" applyFill="1" applyBorder="1" applyAlignment="1">
      <alignment horizontal="right"/>
    </xf>
    <xf numFmtId="4" fontId="4" fillId="2" borderId="21" xfId="0" applyNumberFormat="1" applyFont="1" applyFill="1" applyBorder="1" applyAlignment="1">
      <alignment horizontal="right"/>
    </xf>
    <xf numFmtId="4" fontId="4" fillId="2" borderId="35" xfId="0" applyNumberFormat="1" applyFont="1" applyFill="1" applyBorder="1" applyAlignment="1">
      <alignment horizontal="right"/>
    </xf>
    <xf numFmtId="4" fontId="4" fillId="2" borderId="34" xfId="0" applyNumberFormat="1" applyFont="1" applyFill="1" applyBorder="1"/>
    <xf numFmtId="4" fontId="4" fillId="2" borderId="41" xfId="0" applyNumberFormat="1" applyFont="1" applyFill="1" applyBorder="1"/>
    <xf numFmtId="4" fontId="5" fillId="2" borderId="39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left"/>
    </xf>
    <xf numFmtId="164" fontId="4" fillId="2" borderId="13" xfId="0" applyNumberFormat="1" applyFont="1" applyFill="1" applyBorder="1"/>
    <xf numFmtId="164" fontId="4" fillId="2" borderId="14" xfId="0" applyNumberFormat="1" applyFont="1" applyFill="1" applyBorder="1"/>
    <xf numFmtId="164" fontId="4" fillId="2" borderId="15" xfId="0" applyNumberFormat="1" applyFont="1" applyFill="1" applyBorder="1"/>
    <xf numFmtId="164" fontId="5" fillId="2" borderId="1" xfId="0" applyNumberFormat="1" applyFont="1" applyFill="1" applyBorder="1"/>
    <xf numFmtId="164" fontId="0" fillId="0" borderId="0" xfId="0" applyNumberFormat="1"/>
    <xf numFmtId="4" fontId="4" fillId="2" borderId="43" xfId="0" applyNumberFormat="1" applyFont="1" applyFill="1" applyBorder="1"/>
    <xf numFmtId="4" fontId="4" fillId="2" borderId="26" xfId="0" applyNumberFormat="1" applyFont="1" applyFill="1" applyBorder="1" applyAlignment="1">
      <alignment horizontal="right"/>
    </xf>
    <xf numFmtId="4" fontId="4" fillId="2" borderId="27" xfId="0" applyNumberFormat="1" applyFont="1" applyFill="1" applyBorder="1" applyAlignment="1">
      <alignment horizontal="right"/>
    </xf>
    <xf numFmtId="4" fontId="4" fillId="2" borderId="44" xfId="0" applyNumberFormat="1" applyFont="1" applyFill="1" applyBorder="1"/>
    <xf numFmtId="4" fontId="4" fillId="2" borderId="21" xfId="0" applyNumberFormat="1" applyFont="1" applyFill="1" applyBorder="1" applyAlignment="1">
      <alignment wrapText="1"/>
    </xf>
    <xf numFmtId="4" fontId="6" fillId="2" borderId="45" xfId="0" applyNumberFormat="1" applyFont="1" applyFill="1" applyBorder="1"/>
    <xf numFmtId="0" fontId="5" fillId="2" borderId="3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0" xfId="0" applyFont="1" applyFill="1" applyBorder="1"/>
    <xf numFmtId="0" fontId="5" fillId="2" borderId="1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/>
    <xf numFmtId="0" fontId="5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/>
    </xf>
    <xf numFmtId="0" fontId="5" fillId="2" borderId="6" xfId="0" applyFont="1" applyFill="1" applyBorder="1" applyAlignment="1">
      <alignment wrapText="1"/>
    </xf>
    <xf numFmtId="2" fontId="5" fillId="2" borderId="6" xfId="0" applyNumberFormat="1" applyFont="1" applyFill="1" applyBorder="1" applyAlignment="1">
      <alignment wrapText="1"/>
    </xf>
    <xf numFmtId="0" fontId="5" fillId="2" borderId="22" xfId="0" applyFont="1" applyFill="1" applyBorder="1" applyAlignment="1">
      <alignment horizontal="center"/>
    </xf>
    <xf numFmtId="0" fontId="5" fillId="2" borderId="22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2" borderId="22" xfId="0" applyFont="1" applyFill="1" applyBorder="1"/>
    <xf numFmtId="0" fontId="5" fillId="2" borderId="4" xfId="0" applyFont="1" applyFill="1" applyBorder="1" applyAlignment="1">
      <alignment horizontal="center"/>
    </xf>
    <xf numFmtId="0" fontId="5" fillId="2" borderId="4" xfId="0" applyFont="1" applyFill="1" applyBorder="1"/>
    <xf numFmtId="49" fontId="5" fillId="2" borderId="4" xfId="0" applyNumberFormat="1" applyFont="1" applyFill="1" applyBorder="1" applyAlignment="1">
      <alignment wrapText="1"/>
    </xf>
    <xf numFmtId="0" fontId="5" fillId="2" borderId="4" xfId="0" applyFont="1" applyFill="1" applyBorder="1" applyAlignment="1">
      <alignment vertical="distributed" wrapText="1"/>
    </xf>
    <xf numFmtId="0" fontId="4" fillId="2" borderId="1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5" fillId="2" borderId="31" xfId="0" applyFont="1" applyFill="1" applyBorder="1" applyAlignment="1"/>
    <xf numFmtId="0" fontId="5" fillId="2" borderId="6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6" xfId="0" applyFont="1" applyFill="1" applyBorder="1"/>
    <xf numFmtId="0" fontId="5" fillId="2" borderId="39" xfId="0" applyFont="1" applyFill="1" applyBorder="1" applyAlignment="1">
      <alignment horizontal="center"/>
    </xf>
    <xf numFmtId="0" fontId="5" fillId="2" borderId="46" xfId="0" applyFont="1" applyFill="1" applyBorder="1"/>
    <xf numFmtId="0" fontId="5" fillId="2" borderId="47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 wrapText="1"/>
    </xf>
    <xf numFmtId="0" fontId="5" fillId="2" borderId="39" xfId="0" applyFont="1" applyFill="1" applyBorder="1" applyAlignment="1">
      <alignment wrapText="1"/>
    </xf>
    <xf numFmtId="0" fontId="5" fillId="2" borderId="6" xfId="0" applyFont="1" applyFill="1" applyBorder="1" applyAlignment="1">
      <alignment wrapText="1" shrinkToFit="1"/>
    </xf>
    <xf numFmtId="0" fontId="8" fillId="2" borderId="6" xfId="0" applyFont="1" applyFill="1" applyBorder="1" applyAlignment="1">
      <alignment wrapText="1"/>
    </xf>
    <xf numFmtId="0" fontId="8" fillId="2" borderId="5" xfId="0" applyFont="1" applyFill="1" applyBorder="1"/>
    <xf numFmtId="0" fontId="8" fillId="2" borderId="5" xfId="0" applyFont="1" applyFill="1" applyBorder="1" applyAlignment="1">
      <alignment wrapText="1"/>
    </xf>
    <xf numFmtId="0" fontId="8" fillId="2" borderId="6" xfId="0" applyFont="1" applyFill="1" applyBorder="1"/>
    <xf numFmtId="4" fontId="8" fillId="2" borderId="6" xfId="0" applyNumberFormat="1" applyFont="1" applyFill="1" applyBorder="1" applyAlignment="1">
      <alignment wrapText="1"/>
    </xf>
    <xf numFmtId="0" fontId="10" fillId="2" borderId="6" xfId="0" applyFont="1" applyFill="1" applyBorder="1"/>
    <xf numFmtId="0" fontId="5" fillId="2" borderId="39" xfId="0" applyFont="1" applyFill="1" applyBorder="1"/>
    <xf numFmtId="4" fontId="5" fillId="3" borderId="3" xfId="0" applyNumberFormat="1" applyFont="1" applyFill="1" applyBorder="1"/>
    <xf numFmtId="4" fontId="5" fillId="3" borderId="1" xfId="0" applyNumberFormat="1" applyFont="1" applyFill="1" applyBorder="1"/>
    <xf numFmtId="4" fontId="5" fillId="3" borderId="5" xfId="0" applyNumberFormat="1" applyFont="1" applyFill="1" applyBorder="1"/>
    <xf numFmtId="4" fontId="5" fillId="3" borderId="6" xfId="0" applyNumberFormat="1" applyFont="1" applyFill="1" applyBorder="1"/>
    <xf numFmtId="0" fontId="8" fillId="2" borderId="6" xfId="0" applyFont="1" applyFill="1" applyBorder="1" applyAlignment="1"/>
    <xf numFmtId="3" fontId="5" fillId="2" borderId="1" xfId="0" applyNumberFormat="1" applyFont="1" applyFill="1" applyBorder="1" applyAlignment="1">
      <alignment horizontal="center"/>
    </xf>
    <xf numFmtId="4" fontId="5" fillId="2" borderId="0" xfId="0" applyNumberFormat="1" applyFont="1" applyFill="1" applyBorder="1"/>
    <xf numFmtId="4" fontId="5" fillId="2" borderId="0" xfId="0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wrapText="1"/>
    </xf>
    <xf numFmtId="0" fontId="4" fillId="2" borderId="48" xfId="0" applyFont="1" applyFill="1" applyBorder="1" applyAlignment="1">
      <alignment wrapText="1"/>
    </xf>
    <xf numFmtId="4" fontId="5" fillId="3" borderId="4" xfId="0" applyNumberFormat="1" applyFont="1" applyFill="1" applyBorder="1"/>
    <xf numFmtId="4" fontId="4" fillId="2" borderId="25" xfId="0" applyNumberFormat="1" applyFont="1" applyFill="1" applyBorder="1" applyAlignment="1"/>
    <xf numFmtId="4" fontId="4" fillId="2" borderId="41" xfId="0" applyNumberFormat="1" applyFont="1" applyFill="1" applyBorder="1" applyAlignment="1"/>
    <xf numFmtId="4" fontId="4" fillId="2" borderId="21" xfId="0" applyNumberFormat="1" applyFont="1" applyFill="1" applyBorder="1" applyAlignment="1"/>
    <xf numFmtId="4" fontId="4" fillId="2" borderId="46" xfId="0" applyNumberFormat="1" applyFont="1" applyFill="1" applyBorder="1"/>
    <xf numFmtId="0" fontId="1" fillId="2" borderId="0" xfId="0" applyFont="1" applyFill="1"/>
    <xf numFmtId="0" fontId="11" fillId="2" borderId="5" xfId="0" applyFont="1" applyFill="1" applyBorder="1" applyAlignment="1">
      <alignment wrapText="1"/>
    </xf>
    <xf numFmtId="4" fontId="5" fillId="2" borderId="49" xfId="0" applyNumberFormat="1" applyFont="1" applyFill="1" applyBorder="1"/>
    <xf numFmtId="4" fontId="5" fillId="2" borderId="50" xfId="0" applyNumberFormat="1" applyFont="1" applyFill="1" applyBorder="1"/>
    <xf numFmtId="4" fontId="5" fillId="2" borderId="51" xfId="0" applyNumberFormat="1" applyFont="1" applyFill="1" applyBorder="1"/>
    <xf numFmtId="4" fontId="5" fillId="2" borderId="52" xfId="0" applyNumberFormat="1" applyFont="1" applyFill="1" applyBorder="1"/>
    <xf numFmtId="4" fontId="5" fillId="2" borderId="20" xfId="0" applyNumberFormat="1" applyFont="1" applyFill="1" applyBorder="1"/>
    <xf numFmtId="164" fontId="0" fillId="2" borderId="0" xfId="0" applyNumberFormat="1" applyFill="1"/>
    <xf numFmtId="2" fontId="0" fillId="2" borderId="0" xfId="0" applyNumberFormat="1" applyFill="1"/>
    <xf numFmtId="4" fontId="5" fillId="2" borderId="16" xfId="0" applyNumberFormat="1" applyFont="1" applyFill="1" applyBorder="1"/>
    <xf numFmtId="0" fontId="4" fillId="2" borderId="31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wrapText="1"/>
    </xf>
    <xf numFmtId="0" fontId="9" fillId="2" borderId="5" xfId="0" applyFont="1" applyFill="1" applyBorder="1" applyAlignment="1">
      <alignment wrapText="1"/>
    </xf>
    <xf numFmtId="4" fontId="5" fillId="3" borderId="22" xfId="0" applyNumberFormat="1" applyFont="1" applyFill="1" applyBorder="1"/>
    <xf numFmtId="0" fontId="10" fillId="2" borderId="4" xfId="0" applyFont="1" applyFill="1" applyBorder="1"/>
    <xf numFmtId="4" fontId="4" fillId="2" borderId="26" xfId="0" applyNumberFormat="1" applyFont="1" applyFill="1" applyBorder="1" applyAlignment="1"/>
    <xf numFmtId="4" fontId="4" fillId="2" borderId="27" xfId="0" applyNumberFormat="1" applyFont="1" applyFill="1" applyBorder="1" applyAlignment="1"/>
    <xf numFmtId="4" fontId="5" fillId="3" borderId="10" xfId="0" applyNumberFormat="1" applyFont="1" applyFill="1" applyBorder="1"/>
    <xf numFmtId="4" fontId="4" fillId="2" borderId="30" xfId="0" applyNumberFormat="1" applyFont="1" applyFill="1" applyBorder="1" applyAlignment="1"/>
    <xf numFmtId="4" fontId="4" fillId="2" borderId="28" xfId="0" applyNumberFormat="1" applyFont="1" applyFill="1" applyBorder="1" applyAlignment="1"/>
    <xf numFmtId="4" fontId="4" fillId="2" borderId="15" xfId="0" applyNumberFormat="1" applyFont="1" applyFill="1" applyBorder="1" applyAlignment="1"/>
    <xf numFmtId="4" fontId="4" fillId="2" borderId="14" xfId="0" applyNumberFormat="1" applyFont="1" applyFill="1" applyBorder="1" applyAlignment="1"/>
    <xf numFmtId="4" fontId="5" fillId="2" borderId="1" xfId="0" applyNumberFormat="1" applyFont="1" applyFill="1" applyBorder="1" applyAlignment="1"/>
    <xf numFmtId="4" fontId="7" fillId="3" borderId="1" xfId="0" applyNumberFormat="1" applyFont="1" applyFill="1" applyBorder="1"/>
    <xf numFmtId="4" fontId="5" fillId="2" borderId="5" xfId="0" applyNumberFormat="1" applyFont="1" applyFill="1" applyBorder="1" applyAlignment="1">
      <alignment wrapText="1"/>
    </xf>
    <xf numFmtId="0" fontId="1" fillId="3" borderId="0" xfId="0" applyFont="1" applyFill="1"/>
    <xf numFmtId="0" fontId="0" fillId="3" borderId="0" xfId="0" applyFill="1"/>
    <xf numFmtId="4" fontId="5" fillId="3" borderId="5" xfId="0" applyNumberFormat="1" applyFont="1" applyFill="1" applyBorder="1" applyAlignment="1">
      <alignment wrapText="1"/>
    </xf>
    <xf numFmtId="4" fontId="5" fillId="3" borderId="22" xfId="0" applyNumberFormat="1" applyFont="1" applyFill="1" applyBorder="1" applyAlignment="1">
      <alignment wrapText="1"/>
    </xf>
    <xf numFmtId="4" fontId="5" fillId="3" borderId="5" xfId="0" applyNumberFormat="1" applyFont="1" applyFill="1" applyBorder="1" applyAlignment="1">
      <alignment horizontal="right"/>
    </xf>
    <xf numFmtId="4" fontId="5" fillId="3" borderId="31" xfId="0" applyNumberFormat="1" applyFont="1" applyFill="1" applyBorder="1"/>
    <xf numFmtId="4" fontId="5" fillId="3" borderId="46" xfId="0" applyNumberFormat="1" applyFont="1" applyFill="1" applyBorder="1"/>
    <xf numFmtId="4" fontId="5" fillId="3" borderId="45" xfId="0" applyNumberFormat="1" applyFont="1" applyFill="1" applyBorder="1"/>
    <xf numFmtId="4" fontId="5" fillId="3" borderId="41" xfId="0" applyNumberFormat="1" applyFont="1" applyFill="1" applyBorder="1"/>
    <xf numFmtId="4" fontId="5" fillId="3" borderId="50" xfId="0" applyNumberFormat="1" applyFont="1" applyFill="1" applyBorder="1"/>
    <xf numFmtId="4" fontId="5" fillId="3" borderId="54" xfId="0" applyNumberFormat="1" applyFont="1" applyFill="1" applyBorder="1"/>
    <xf numFmtId="4" fontId="5" fillId="3" borderId="55" xfId="0" applyNumberFormat="1" applyFont="1" applyFill="1" applyBorder="1"/>
    <xf numFmtId="4" fontId="5" fillId="3" borderId="21" xfId="0" applyNumberFormat="1" applyFont="1" applyFill="1" applyBorder="1"/>
    <xf numFmtId="4" fontId="5" fillId="3" borderId="18" xfId="0" applyNumberFormat="1" applyFont="1" applyFill="1" applyBorder="1"/>
    <xf numFmtId="4" fontId="5" fillId="3" borderId="51" xfId="0" applyNumberFormat="1" applyFont="1" applyFill="1" applyBorder="1"/>
    <xf numFmtId="4" fontId="5" fillId="3" borderId="52" xfId="0" applyNumberFormat="1" applyFont="1" applyFill="1" applyBorder="1"/>
    <xf numFmtId="4" fontId="5" fillId="3" borderId="56" xfId="0" applyNumberFormat="1" applyFont="1" applyFill="1" applyBorder="1"/>
    <xf numFmtId="164" fontId="5" fillId="3" borderId="1" xfId="0" applyNumberFormat="1" applyFont="1" applyFill="1" applyBorder="1"/>
    <xf numFmtId="4" fontId="5" fillId="3" borderId="3" xfId="0" applyNumberFormat="1" applyFont="1" applyFill="1" applyBorder="1" applyAlignment="1"/>
    <xf numFmtId="4" fontId="5" fillId="3" borderId="6" xfId="0" applyNumberFormat="1" applyFont="1" applyFill="1" applyBorder="1" applyAlignment="1"/>
    <xf numFmtId="4" fontId="5" fillId="3" borderId="4" xfId="0" applyNumberFormat="1" applyFont="1" applyFill="1" applyBorder="1" applyAlignment="1"/>
    <xf numFmtId="4" fontId="5" fillId="4" borderId="3" xfId="0" applyNumberFormat="1" applyFont="1" applyFill="1" applyBorder="1"/>
    <xf numFmtId="4" fontId="5" fillId="4" borderId="10" xfId="0" applyNumberFormat="1" applyFont="1" applyFill="1" applyBorder="1"/>
    <xf numFmtId="4" fontId="5" fillId="4" borderId="1" xfId="0" applyNumberFormat="1" applyFont="1" applyFill="1" applyBorder="1"/>
    <xf numFmtId="4" fontId="5" fillId="4" borderId="5" xfId="0" applyNumberFormat="1" applyFont="1" applyFill="1" applyBorder="1"/>
    <xf numFmtId="4" fontId="5" fillId="4" borderId="6" xfId="0" applyNumberFormat="1" applyFont="1" applyFill="1" applyBorder="1"/>
    <xf numFmtId="4" fontId="5" fillId="4" borderId="22" xfId="0" applyNumberFormat="1" applyFont="1" applyFill="1" applyBorder="1"/>
    <xf numFmtId="4" fontId="5" fillId="4" borderId="4" xfId="0" applyNumberFormat="1" applyFont="1" applyFill="1" applyBorder="1"/>
    <xf numFmtId="4" fontId="5" fillId="4" borderId="5" xfId="0" applyNumberFormat="1" applyFont="1" applyFill="1" applyBorder="1" applyAlignment="1">
      <alignment wrapText="1"/>
    </xf>
    <xf numFmtId="4" fontId="5" fillId="4" borderId="3" xfId="2" applyNumberFormat="1" applyFont="1" applyFill="1" applyBorder="1"/>
    <xf numFmtId="4" fontId="5" fillId="4" borderId="5" xfId="2" applyNumberFormat="1" applyFont="1" applyFill="1" applyBorder="1"/>
    <xf numFmtId="4" fontId="5" fillId="4" borderId="31" xfId="0" applyNumberFormat="1" applyFont="1" applyFill="1" applyBorder="1"/>
    <xf numFmtId="4" fontId="5" fillId="4" borderId="22" xfId="2" applyNumberFormat="1" applyFont="1" applyFill="1" applyBorder="1"/>
    <xf numFmtId="4" fontId="5" fillId="4" borderId="5" xfId="0" applyNumberFormat="1" applyFont="1" applyFill="1" applyBorder="1" applyAlignment="1">
      <alignment horizontal="right"/>
    </xf>
    <xf numFmtId="4" fontId="5" fillId="4" borderId="1" xfId="2" applyNumberFormat="1" applyFont="1" applyFill="1" applyBorder="1"/>
    <xf numFmtId="4" fontId="5" fillId="4" borderId="5" xfId="2" applyNumberFormat="1" applyFont="1" applyFill="1" applyBorder="1" applyAlignment="1">
      <alignment horizontal="right"/>
    </xf>
    <xf numFmtId="4" fontId="5" fillId="4" borderId="50" xfId="0" applyNumberFormat="1" applyFont="1" applyFill="1" applyBorder="1"/>
    <xf numFmtId="4" fontId="5" fillId="4" borderId="58" xfId="0" applyNumberFormat="1" applyFont="1" applyFill="1" applyBorder="1"/>
    <xf numFmtId="4" fontId="5" fillId="4" borderId="59" xfId="0" applyNumberFormat="1" applyFont="1" applyFill="1" applyBorder="1"/>
    <xf numFmtId="4" fontId="5" fillId="4" borderId="39" xfId="0" applyNumberFormat="1" applyFont="1" applyFill="1" applyBorder="1"/>
    <xf numFmtId="164" fontId="5" fillId="4" borderId="1" xfId="0" applyNumberFormat="1" applyFont="1" applyFill="1" applyBorder="1"/>
    <xf numFmtId="4" fontId="5" fillId="4" borderId="3" xfId="0" applyNumberFormat="1" applyFont="1" applyFill="1" applyBorder="1" applyAlignment="1"/>
    <xf numFmtId="4" fontId="5" fillId="4" borderId="6" xfId="0" applyNumberFormat="1" applyFont="1" applyFill="1" applyBorder="1" applyAlignment="1"/>
    <xf numFmtId="4" fontId="5" fillId="4" borderId="4" xfId="0" applyNumberFormat="1" applyFont="1" applyFill="1" applyBorder="1" applyAlignment="1"/>
    <xf numFmtId="4" fontId="5" fillId="5" borderId="3" xfId="0" applyNumberFormat="1" applyFont="1" applyFill="1" applyBorder="1"/>
    <xf numFmtId="4" fontId="5" fillId="5" borderId="5" xfId="0" applyNumberFormat="1" applyFont="1" applyFill="1" applyBorder="1"/>
    <xf numFmtId="4" fontId="5" fillId="5" borderId="4" xfId="0" applyNumberFormat="1" applyFont="1" applyFill="1" applyBorder="1"/>
    <xf numFmtId="4" fontId="5" fillId="5" borderId="1" xfId="0" applyNumberFormat="1" applyFont="1" applyFill="1" applyBorder="1"/>
    <xf numFmtId="4" fontId="5" fillId="5" borderId="6" xfId="0" applyNumberFormat="1" applyFont="1" applyFill="1" applyBorder="1"/>
    <xf numFmtId="4" fontId="5" fillId="5" borderId="22" xfId="0" applyNumberFormat="1" applyFont="1" applyFill="1" applyBorder="1"/>
    <xf numFmtId="4" fontId="5" fillId="5" borderId="5" xfId="0" applyNumberFormat="1" applyFont="1" applyFill="1" applyBorder="1" applyAlignment="1">
      <alignment wrapText="1"/>
    </xf>
    <xf numFmtId="4" fontId="5" fillId="5" borderId="3" xfId="2" applyNumberFormat="1" applyFont="1" applyFill="1" applyBorder="1"/>
    <xf numFmtId="4" fontId="5" fillId="5" borderId="5" xfId="2" applyNumberFormat="1" applyFont="1" applyFill="1" applyBorder="1"/>
    <xf numFmtId="4" fontId="5" fillId="5" borderId="22" xfId="2" applyNumberFormat="1" applyFont="1" applyFill="1" applyBorder="1"/>
    <xf numFmtId="4" fontId="5" fillId="5" borderId="5" xfId="0" applyNumberFormat="1" applyFont="1" applyFill="1" applyBorder="1" applyAlignment="1">
      <alignment horizontal="left"/>
    </xf>
    <xf numFmtId="4" fontId="5" fillId="5" borderId="22" xfId="0" applyNumberFormat="1" applyFont="1" applyFill="1" applyBorder="1" applyAlignment="1">
      <alignment horizontal="left"/>
    </xf>
    <xf numFmtId="4" fontId="5" fillId="5" borderId="10" xfId="0" applyNumberFormat="1" applyFont="1" applyFill="1" applyBorder="1"/>
    <xf numFmtId="4" fontId="5" fillId="5" borderId="1" xfId="2" applyNumberFormat="1" applyFont="1" applyFill="1" applyBorder="1"/>
    <xf numFmtId="4" fontId="5" fillId="5" borderId="5" xfId="2" applyNumberFormat="1" applyFont="1" applyFill="1" applyBorder="1" applyAlignment="1">
      <alignment horizontal="right"/>
    </xf>
    <xf numFmtId="4" fontId="5" fillId="5" borderId="55" xfId="0" applyNumberFormat="1" applyFont="1" applyFill="1" applyBorder="1"/>
    <xf numFmtId="4" fontId="5" fillId="5" borderId="52" xfId="0" applyNumberFormat="1" applyFont="1" applyFill="1" applyBorder="1"/>
    <xf numFmtId="4" fontId="5" fillId="5" borderId="50" xfId="0" applyNumberFormat="1" applyFont="1" applyFill="1" applyBorder="1"/>
    <xf numFmtId="4" fontId="5" fillId="5" borderId="21" xfId="0" applyNumberFormat="1" applyFont="1" applyFill="1" applyBorder="1"/>
    <xf numFmtId="4" fontId="5" fillId="5" borderId="20" xfId="0" applyNumberFormat="1" applyFont="1" applyFill="1" applyBorder="1"/>
    <xf numFmtId="4" fontId="5" fillId="5" borderId="56" xfId="0" applyNumberFormat="1" applyFont="1" applyFill="1" applyBorder="1"/>
    <xf numFmtId="4" fontId="5" fillId="5" borderId="58" xfId="0" applyNumberFormat="1" applyFont="1" applyFill="1" applyBorder="1"/>
    <xf numFmtId="4" fontId="5" fillId="5" borderId="46" xfId="0" applyNumberFormat="1" applyFont="1" applyFill="1" applyBorder="1"/>
    <xf numFmtId="4" fontId="5" fillId="5" borderId="45" xfId="0" applyNumberFormat="1" applyFont="1" applyFill="1" applyBorder="1"/>
    <xf numFmtId="4" fontId="5" fillId="5" borderId="59" xfId="0" applyNumberFormat="1" applyFont="1" applyFill="1" applyBorder="1"/>
    <xf numFmtId="4" fontId="5" fillId="5" borderId="49" xfId="0" applyNumberFormat="1" applyFont="1" applyFill="1" applyBorder="1"/>
    <xf numFmtId="4" fontId="5" fillId="5" borderId="39" xfId="0" applyNumberFormat="1" applyFont="1" applyFill="1" applyBorder="1"/>
    <xf numFmtId="164" fontId="5" fillId="5" borderId="1" xfId="0" applyNumberFormat="1" applyFont="1" applyFill="1" applyBorder="1"/>
    <xf numFmtId="4" fontId="5" fillId="5" borderId="3" xfId="0" applyNumberFormat="1" applyFont="1" applyFill="1" applyBorder="1" applyAlignment="1"/>
    <xf numFmtId="4" fontId="5" fillId="5" borderId="6" xfId="0" applyNumberFormat="1" applyFont="1" applyFill="1" applyBorder="1" applyAlignment="1"/>
    <xf numFmtId="4" fontId="5" fillId="5" borderId="4" xfId="0" applyNumberFormat="1" applyFont="1" applyFill="1" applyBorder="1" applyAlignment="1"/>
    <xf numFmtId="4" fontId="14" fillId="0" borderId="60" xfId="1" applyNumberFormat="1" applyFont="1" applyBorder="1" applyAlignment="1">
      <alignment horizontal="right" vertical="top"/>
    </xf>
    <xf numFmtId="4" fontId="4" fillId="2" borderId="23" xfId="0" applyNumberFormat="1" applyFont="1" applyFill="1" applyBorder="1" applyAlignment="1">
      <alignment wrapText="1"/>
    </xf>
    <xf numFmtId="4" fontId="15" fillId="0" borderId="60" xfId="1" applyNumberFormat="1" applyFont="1" applyBorder="1" applyAlignment="1">
      <alignment horizontal="center" vertical="top"/>
    </xf>
    <xf numFmtId="4" fontId="5" fillId="4" borderId="4" xfId="2" applyNumberFormat="1" applyFont="1" applyFill="1" applyBorder="1"/>
    <xf numFmtId="4" fontId="5" fillId="5" borderId="4" xfId="2" applyNumberFormat="1" applyFont="1" applyFill="1" applyBorder="1"/>
    <xf numFmtId="4" fontId="4" fillId="2" borderId="50" xfId="0" applyNumberFormat="1" applyFont="1" applyFill="1" applyBorder="1"/>
    <xf numFmtId="4" fontId="5" fillId="3" borderId="61" xfId="0" applyNumberFormat="1" applyFont="1" applyFill="1" applyBorder="1"/>
    <xf numFmtId="0" fontId="5" fillId="2" borderId="50" xfId="0" applyFont="1" applyFill="1" applyBorder="1" applyAlignment="1">
      <alignment wrapText="1"/>
    </xf>
    <xf numFmtId="4" fontId="5" fillId="5" borderId="51" xfId="0" applyNumberFormat="1" applyFont="1" applyFill="1" applyBorder="1"/>
    <xf numFmtId="4" fontId="5" fillId="2" borderId="61" xfId="0" applyNumberFormat="1" applyFont="1" applyFill="1" applyBorder="1"/>
    <xf numFmtId="0" fontId="5" fillId="2" borderId="61" xfId="0" applyFont="1" applyFill="1" applyBorder="1" applyAlignment="1">
      <alignment horizontal="center"/>
    </xf>
    <xf numFmtId="4" fontId="5" fillId="4" borderId="5" xfId="0" applyNumberFormat="1" applyFont="1" applyFill="1" applyBorder="1" applyAlignment="1">
      <alignment horizontal="center"/>
    </xf>
    <xf numFmtId="4" fontId="5" fillId="5" borderId="5" xfId="0" applyNumberFormat="1" applyFont="1" applyFill="1" applyBorder="1" applyAlignment="1">
      <alignment horizontal="center"/>
    </xf>
    <xf numFmtId="4" fontId="5" fillId="5" borderId="22" xfId="0" applyNumberFormat="1" applyFont="1" applyFill="1" applyBorder="1" applyAlignment="1">
      <alignment horizontal="center"/>
    </xf>
    <xf numFmtId="4" fontId="5" fillId="5" borderId="6" xfId="2" applyNumberFormat="1" applyFont="1" applyFill="1" applyBorder="1" applyAlignment="1">
      <alignment horizontal="center"/>
    </xf>
    <xf numFmtId="4" fontId="5" fillId="5" borderId="5" xfId="2" applyNumberFormat="1" applyFont="1" applyFill="1" applyBorder="1" applyAlignment="1">
      <alignment horizontal="center"/>
    </xf>
    <xf numFmtId="0" fontId="5" fillId="2" borderId="6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wrapText="1"/>
    </xf>
    <xf numFmtId="0" fontId="5" fillId="2" borderId="50" xfId="0" applyFont="1" applyFill="1" applyBorder="1" applyAlignment="1">
      <alignment vertical="center" wrapText="1"/>
    </xf>
    <xf numFmtId="4" fontId="5" fillId="4" borderId="5" xfId="2" applyNumberFormat="1" applyFont="1" applyFill="1" applyBorder="1" applyAlignment="1">
      <alignment horizontal="center"/>
    </xf>
    <xf numFmtId="4" fontId="5" fillId="4" borderId="45" xfId="0" applyNumberFormat="1" applyFont="1" applyFill="1" applyBorder="1"/>
    <xf numFmtId="4" fontId="5" fillId="3" borderId="3" xfId="0" applyNumberFormat="1" applyFont="1" applyFill="1" applyBorder="1" applyAlignment="1">
      <alignment horizontal="center"/>
    </xf>
    <xf numFmtId="4" fontId="5" fillId="3" borderId="5" xfId="0" applyNumberFormat="1" applyFont="1" applyFill="1" applyBorder="1" applyAlignment="1">
      <alignment horizontal="center"/>
    </xf>
    <xf numFmtId="4" fontId="5" fillId="3" borderId="31" xfId="0" applyNumberFormat="1" applyFont="1" applyFill="1" applyBorder="1" applyAlignment="1">
      <alignment horizontal="center"/>
    </xf>
    <xf numFmtId="4" fontId="5" fillId="3" borderId="22" xfId="0" applyNumberFormat="1" applyFon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center"/>
    </xf>
    <xf numFmtId="4" fontId="5" fillId="3" borderId="10" xfId="0" applyNumberFormat="1" applyFont="1" applyFill="1" applyBorder="1" applyAlignment="1">
      <alignment horizontal="center"/>
    </xf>
    <xf numFmtId="4" fontId="5" fillId="3" borderId="4" xfId="0" applyNumberFormat="1" applyFont="1" applyFill="1" applyBorder="1" applyAlignment="1">
      <alignment horizontal="center"/>
    </xf>
    <xf numFmtId="4" fontId="5" fillId="3" borderId="6" xfId="0" applyNumberFormat="1" applyFont="1" applyFill="1" applyBorder="1" applyAlignment="1">
      <alignment horizontal="center"/>
    </xf>
    <xf numFmtId="4" fontId="7" fillId="3" borderId="5" xfId="0" applyNumberFormat="1" applyFont="1" applyFill="1" applyBorder="1" applyAlignment="1">
      <alignment horizontal="center"/>
    </xf>
    <xf numFmtId="4" fontId="5" fillId="3" borderId="50" xfId="0" applyNumberFormat="1" applyFont="1" applyFill="1" applyBorder="1" applyAlignment="1">
      <alignment horizontal="center"/>
    </xf>
    <xf numFmtId="4" fontId="5" fillId="3" borderId="55" xfId="0" applyNumberFormat="1" applyFont="1" applyFill="1" applyBorder="1" applyAlignment="1">
      <alignment horizontal="center"/>
    </xf>
    <xf numFmtId="4" fontId="5" fillId="3" borderId="52" xfId="0" applyNumberFormat="1" applyFont="1" applyFill="1" applyBorder="1" applyAlignment="1">
      <alignment horizontal="center"/>
    </xf>
    <xf numFmtId="4" fontId="5" fillId="3" borderId="51" xfId="0" applyNumberFormat="1" applyFont="1" applyFill="1" applyBorder="1" applyAlignment="1">
      <alignment horizontal="center"/>
    </xf>
    <xf numFmtId="4" fontId="5" fillId="3" borderId="39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4" fontId="5" fillId="2" borderId="17" xfId="0" applyNumberFormat="1" applyFont="1" applyFill="1" applyBorder="1"/>
    <xf numFmtId="4" fontId="4" fillId="2" borderId="59" xfId="0" applyNumberFormat="1" applyFont="1" applyFill="1" applyBorder="1"/>
    <xf numFmtId="4" fontId="5" fillId="2" borderId="53" xfId="0" applyNumberFormat="1" applyFont="1" applyFill="1" applyBorder="1"/>
    <xf numFmtId="0" fontId="5" fillId="2" borderId="41" xfId="0" applyFont="1" applyFill="1" applyBorder="1" applyAlignment="1">
      <alignment wrapText="1"/>
    </xf>
    <xf numFmtId="4" fontId="4" fillId="2" borderId="62" xfId="0" applyNumberFormat="1" applyFont="1" applyFill="1" applyBorder="1"/>
    <xf numFmtId="4" fontId="4" fillId="2" borderId="63" xfId="0" applyNumberFormat="1" applyFont="1" applyFill="1" applyBorder="1"/>
    <xf numFmtId="4" fontId="4" fillId="2" borderId="64" xfId="0" applyNumberFormat="1" applyFont="1" applyFill="1" applyBorder="1"/>
    <xf numFmtId="0" fontId="5" fillId="2" borderId="30" xfId="0" applyFont="1" applyFill="1" applyBorder="1" applyAlignment="1">
      <alignment wrapText="1"/>
    </xf>
    <xf numFmtId="0" fontId="5" fillId="2" borderId="50" xfId="0" applyFont="1" applyFill="1" applyBorder="1"/>
    <xf numFmtId="0" fontId="7" fillId="2" borderId="51" xfId="0" applyFont="1" applyFill="1" applyBorder="1" applyAlignment="1">
      <alignment wrapText="1"/>
    </xf>
    <xf numFmtId="0" fontId="7" fillId="2" borderId="52" xfId="0" applyFont="1" applyFill="1" applyBorder="1" applyAlignment="1">
      <alignment wrapText="1"/>
    </xf>
    <xf numFmtId="0" fontId="5" fillId="2" borderId="56" xfId="0" applyNumberFormat="1" applyFont="1" applyFill="1" applyBorder="1" applyAlignment="1">
      <alignment wrapText="1"/>
    </xf>
    <xf numFmtId="4" fontId="4" fillId="2" borderId="50" xfId="2" applyNumberFormat="1" applyFont="1" applyFill="1" applyBorder="1" applyAlignment="1">
      <alignment horizontal="right"/>
    </xf>
    <xf numFmtId="4" fontId="5" fillId="3" borderId="0" xfId="0" applyNumberFormat="1" applyFont="1" applyFill="1" applyBorder="1"/>
    <xf numFmtId="4" fontId="4" fillId="2" borderId="50" xfId="2" applyNumberFormat="1" applyFont="1" applyFill="1" applyBorder="1"/>
    <xf numFmtId="4" fontId="5" fillId="4" borderId="51" xfId="0" applyNumberFormat="1" applyFont="1" applyFill="1" applyBorder="1"/>
    <xf numFmtId="4" fontId="5" fillId="2" borderId="55" xfId="0" applyNumberFormat="1" applyFont="1" applyFill="1" applyBorder="1"/>
    <xf numFmtId="4" fontId="5" fillId="2" borderId="65" xfId="0" applyNumberFormat="1" applyFont="1" applyFill="1" applyBorder="1"/>
    <xf numFmtId="4" fontId="5" fillId="2" borderId="50" xfId="0" applyNumberFormat="1" applyFont="1" applyFill="1" applyBorder="1" applyAlignment="1">
      <alignment horizontal="right"/>
    </xf>
    <xf numFmtId="0" fontId="5" fillId="2" borderId="66" xfId="0" applyFont="1" applyFill="1" applyBorder="1" applyAlignment="1">
      <alignment wrapText="1"/>
    </xf>
    <xf numFmtId="0" fontId="14" fillId="0" borderId="67" xfId="1" applyNumberFormat="1" applyFont="1" applyBorder="1" applyAlignment="1">
      <alignment horizontal="right" vertical="top"/>
    </xf>
    <xf numFmtId="2" fontId="4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/>
    <xf numFmtId="4" fontId="14" fillId="0" borderId="50" xfId="1" applyNumberFormat="1" applyFont="1" applyBorder="1" applyAlignment="1">
      <alignment horizontal="right" vertical="top"/>
    </xf>
    <xf numFmtId="4" fontId="5" fillId="3" borderId="17" xfId="0" applyNumberFormat="1" applyFont="1" applyFill="1" applyBorder="1"/>
    <xf numFmtId="4" fontId="5" fillId="2" borderId="54" xfId="0" applyNumberFormat="1" applyFont="1" applyFill="1" applyBorder="1"/>
    <xf numFmtId="0" fontId="5" fillId="2" borderId="68" xfId="0" applyFont="1" applyFill="1" applyBorder="1" applyAlignment="1">
      <alignment wrapText="1"/>
    </xf>
    <xf numFmtId="0" fontId="5" fillId="2" borderId="30" xfId="0" applyFont="1" applyFill="1" applyBorder="1"/>
    <xf numFmtId="0" fontId="5" fillId="2" borderId="21" xfId="0" applyFont="1" applyFill="1" applyBorder="1" applyAlignment="1">
      <alignment wrapText="1"/>
    </xf>
    <xf numFmtId="0" fontId="5" fillId="2" borderId="61" xfId="0" applyFont="1" applyFill="1" applyBorder="1"/>
    <xf numFmtId="4" fontId="5" fillId="3" borderId="49" xfId="0" applyNumberFormat="1" applyFont="1" applyFill="1" applyBorder="1"/>
    <xf numFmtId="0" fontId="5" fillId="2" borderId="52" xfId="0" applyFont="1" applyFill="1" applyBorder="1" applyAlignment="1">
      <alignment wrapText="1"/>
    </xf>
    <xf numFmtId="0" fontId="5" fillId="2" borderId="50" xfId="0" applyFont="1" applyFill="1" applyBorder="1" applyAlignment="1">
      <alignment horizontal="center"/>
    </xf>
    <xf numFmtId="4" fontId="5" fillId="3" borderId="8" xfId="0" applyNumberFormat="1" applyFont="1" applyFill="1" applyBorder="1"/>
    <xf numFmtId="4" fontId="5" fillId="2" borderId="46" xfId="0" applyNumberFormat="1" applyFont="1" applyFill="1" applyBorder="1"/>
    <xf numFmtId="0" fontId="5" fillId="2" borderId="72" xfId="0" applyFont="1" applyFill="1" applyBorder="1" applyAlignment="1">
      <alignment horizontal="center"/>
    </xf>
    <xf numFmtId="0" fontId="5" fillId="2" borderId="51" xfId="0" applyFont="1" applyFill="1" applyBorder="1" applyAlignment="1">
      <alignment horizontal="center"/>
    </xf>
    <xf numFmtId="0" fontId="5" fillId="2" borderId="22" xfId="0" applyFont="1" applyFill="1" applyBorder="1" applyAlignment="1">
      <alignment vertical="center" wrapText="1"/>
    </xf>
    <xf numFmtId="0" fontId="5" fillId="2" borderId="50" xfId="0" applyFont="1" applyFill="1" applyBorder="1" applyAlignment="1"/>
    <xf numFmtId="4" fontId="14" fillId="0" borderId="40" xfId="1" applyNumberFormat="1" applyFont="1" applyBorder="1" applyAlignment="1">
      <alignment horizontal="right" vertical="top"/>
    </xf>
    <xf numFmtId="4" fontId="5" fillId="2" borderId="8" xfId="0" applyNumberFormat="1" applyFont="1" applyFill="1" applyBorder="1"/>
    <xf numFmtId="4" fontId="4" fillId="2" borderId="73" xfId="0" applyNumberFormat="1" applyFont="1" applyFill="1" applyBorder="1"/>
    <xf numFmtId="4" fontId="5" fillId="2" borderId="74" xfId="0" applyNumberFormat="1" applyFont="1" applyFill="1" applyBorder="1"/>
    <xf numFmtId="4" fontId="5" fillId="2" borderId="21" xfId="0" applyNumberFormat="1" applyFont="1" applyFill="1" applyBorder="1"/>
    <xf numFmtId="0" fontId="5" fillId="2" borderId="49" xfId="0" applyFont="1" applyFill="1" applyBorder="1" applyAlignment="1">
      <alignment wrapText="1"/>
    </xf>
    <xf numFmtId="0" fontId="5" fillId="2" borderId="75" xfId="0" applyFont="1" applyFill="1" applyBorder="1" applyAlignment="1">
      <alignment wrapText="1"/>
    </xf>
    <xf numFmtId="0" fontId="1" fillId="0" borderId="50" xfId="0" applyFont="1" applyBorder="1"/>
    <xf numFmtId="0" fontId="0" fillId="0" borderId="50" xfId="0" applyBorder="1"/>
    <xf numFmtId="4" fontId="0" fillId="0" borderId="50" xfId="0" applyNumberFormat="1" applyBorder="1"/>
    <xf numFmtId="4" fontId="5" fillId="5" borderId="54" xfId="0" applyNumberFormat="1" applyFont="1" applyFill="1" applyBorder="1"/>
    <xf numFmtId="4" fontId="5" fillId="5" borderId="31" xfId="0" applyNumberFormat="1" applyFont="1" applyFill="1" applyBorder="1"/>
    <xf numFmtId="0" fontId="0" fillId="3" borderId="50" xfId="0" applyFill="1" applyBorder="1"/>
    <xf numFmtId="4" fontId="5" fillId="5" borderId="57" xfId="0" applyNumberFormat="1" applyFont="1" applyFill="1" applyBorder="1"/>
    <xf numFmtId="0" fontId="5" fillId="2" borderId="53" xfId="0" applyFont="1" applyFill="1" applyBorder="1"/>
    <xf numFmtId="0" fontId="5" fillId="2" borderId="21" xfId="0" applyFont="1" applyFill="1" applyBorder="1" applyAlignment="1">
      <alignment horizontal="center"/>
    </xf>
    <xf numFmtId="0" fontId="5" fillId="2" borderId="40" xfId="0" applyFont="1" applyFill="1" applyBorder="1" applyAlignment="1">
      <alignment wrapText="1"/>
    </xf>
    <xf numFmtId="2" fontId="5" fillId="2" borderId="39" xfId="0" applyNumberFormat="1" applyFont="1" applyFill="1" applyBorder="1" applyAlignment="1">
      <alignment wrapText="1"/>
    </xf>
    <xf numFmtId="4" fontId="5" fillId="4" borderId="46" xfId="0" applyNumberFormat="1" applyFont="1" applyFill="1" applyBorder="1"/>
    <xf numFmtId="4" fontId="5" fillId="5" borderId="17" xfId="0" applyNumberFormat="1" applyFont="1" applyFill="1" applyBorder="1"/>
    <xf numFmtId="0" fontId="5" fillId="2" borderId="66" xfId="0" applyFont="1" applyFill="1" applyBorder="1"/>
    <xf numFmtId="0" fontId="5" fillId="2" borderId="31" xfId="0" applyFont="1" applyFill="1" applyBorder="1" applyAlignment="1">
      <alignment horizontal="center"/>
    </xf>
    <xf numFmtId="4" fontId="5" fillId="4" borderId="50" xfId="2" applyNumberFormat="1" applyFont="1" applyFill="1" applyBorder="1"/>
    <xf numFmtId="4" fontId="5" fillId="5" borderId="51" xfId="2" applyNumberFormat="1" applyFont="1" applyFill="1" applyBorder="1"/>
    <xf numFmtId="0" fontId="8" fillId="2" borderId="6" xfId="0" applyFont="1" applyFill="1" applyBorder="1" applyAlignment="1">
      <alignment horizontal="left" wrapText="1"/>
    </xf>
    <xf numFmtId="0" fontId="5" fillId="2" borderId="31" xfId="0" applyFont="1" applyFill="1" applyBorder="1"/>
    <xf numFmtId="0" fontId="5" fillId="2" borderId="4" xfId="0" applyFont="1" applyFill="1" applyBorder="1" applyAlignment="1">
      <alignment horizontal="left" vertical="top" wrapText="1"/>
    </xf>
    <xf numFmtId="164" fontId="4" fillId="2" borderId="57" xfId="0" applyNumberFormat="1" applyFont="1" applyFill="1" applyBorder="1"/>
    <xf numFmtId="164" fontId="4" fillId="2" borderId="1" xfId="0" applyNumberFormat="1" applyFont="1" applyFill="1" applyBorder="1"/>
    <xf numFmtId="4" fontId="4" fillId="2" borderId="69" xfId="0" applyNumberFormat="1" applyFont="1" applyFill="1" applyBorder="1"/>
    <xf numFmtId="4" fontId="5" fillId="3" borderId="71" xfId="0" applyNumberFormat="1" applyFont="1" applyFill="1" applyBorder="1"/>
    <xf numFmtId="4" fontId="4" fillId="2" borderId="48" xfId="0" applyNumberFormat="1" applyFont="1" applyFill="1" applyBorder="1"/>
    <xf numFmtId="4" fontId="4" fillId="2" borderId="54" xfId="0" applyNumberFormat="1" applyFont="1" applyFill="1" applyBorder="1"/>
    <xf numFmtId="4" fontId="5" fillId="2" borderId="30" xfId="0" applyNumberFormat="1" applyFont="1" applyFill="1" applyBorder="1"/>
    <xf numFmtId="4" fontId="5" fillId="2" borderId="72" xfId="0" applyNumberFormat="1" applyFont="1" applyFill="1" applyBorder="1"/>
    <xf numFmtId="0" fontId="7" fillId="2" borderId="22" xfId="0" applyFont="1" applyFill="1" applyBorder="1" applyAlignment="1">
      <alignment wrapText="1"/>
    </xf>
    <xf numFmtId="4" fontId="5" fillId="2" borderId="62" xfId="0" applyNumberFormat="1" applyFont="1" applyFill="1" applyBorder="1"/>
    <xf numFmtId="4" fontId="5" fillId="5" borderId="61" xfId="0" applyNumberFormat="1" applyFont="1" applyFill="1" applyBorder="1"/>
    <xf numFmtId="4" fontId="5" fillId="5" borderId="62" xfId="0" applyNumberFormat="1" applyFont="1" applyFill="1" applyBorder="1"/>
    <xf numFmtId="4" fontId="5" fillId="2" borderId="66" xfId="0" applyNumberFormat="1" applyFont="1" applyFill="1" applyBorder="1"/>
    <xf numFmtId="4" fontId="5" fillId="2" borderId="62" xfId="0" applyNumberFormat="1" applyFont="1" applyFill="1" applyBorder="1" applyAlignment="1">
      <alignment horizontal="right"/>
    </xf>
    <xf numFmtId="4" fontId="4" fillId="2" borderId="59" xfId="2" applyNumberFormat="1" applyFont="1" applyFill="1" applyBorder="1" applyAlignment="1">
      <alignment horizontal="right"/>
    </xf>
    <xf numFmtId="4" fontId="5" fillId="2" borderId="59" xfId="0" applyNumberFormat="1" applyFont="1" applyFill="1" applyBorder="1"/>
    <xf numFmtId="4" fontId="4" fillId="2" borderId="59" xfId="2" applyNumberFormat="1" applyFont="1" applyFill="1" applyBorder="1"/>
    <xf numFmtId="4" fontId="4" fillId="2" borderId="77" xfId="0" applyNumberFormat="1" applyFont="1" applyFill="1" applyBorder="1"/>
    <xf numFmtId="4" fontId="4" fillId="2" borderId="58" xfId="0" applyNumberFormat="1" applyFont="1" applyFill="1" applyBorder="1"/>
    <xf numFmtId="4" fontId="4" fillId="2" borderId="58" xfId="2" applyNumberFormat="1" applyFont="1" applyFill="1" applyBorder="1" applyAlignment="1">
      <alignment horizontal="right"/>
    </xf>
    <xf numFmtId="4" fontId="5" fillId="3" borderId="58" xfId="0" applyNumberFormat="1" applyFont="1" applyFill="1" applyBorder="1"/>
    <xf numFmtId="4" fontId="5" fillId="2" borderId="58" xfId="0" applyNumberFormat="1" applyFont="1" applyFill="1" applyBorder="1"/>
    <xf numFmtId="4" fontId="4" fillId="2" borderId="58" xfId="2" applyNumberFormat="1" applyFont="1" applyFill="1" applyBorder="1"/>
    <xf numFmtId="4" fontId="5" fillId="4" borderId="3" xfId="2" applyNumberFormat="1" applyFont="1" applyFill="1" applyBorder="1" applyAlignment="1">
      <alignment horizontal="right"/>
    </xf>
    <xf numFmtId="4" fontId="5" fillId="4" borderId="3" xfId="2" applyNumberFormat="1" applyFont="1" applyFill="1" applyBorder="1" applyAlignment="1">
      <alignment horizontal="center"/>
    </xf>
    <xf numFmtId="4" fontId="5" fillId="5" borderId="3" xfId="2" applyNumberFormat="1" applyFont="1" applyFill="1" applyBorder="1" applyAlignment="1">
      <alignment horizontal="right"/>
    </xf>
    <xf numFmtId="4" fontId="5" fillId="5" borderId="3" xfId="2" applyNumberFormat="1" applyFont="1" applyFill="1" applyBorder="1" applyAlignment="1">
      <alignment horizontal="center"/>
    </xf>
    <xf numFmtId="4" fontId="5" fillId="2" borderId="76" xfId="0" applyNumberFormat="1" applyFont="1" applyFill="1" applyBorder="1"/>
    <xf numFmtId="0" fontId="0" fillId="2" borderId="76" xfId="0" applyFill="1" applyBorder="1"/>
    <xf numFmtId="4" fontId="0" fillId="2" borderId="76" xfId="0" applyNumberFormat="1" applyFill="1" applyBorder="1"/>
    <xf numFmtId="0" fontId="0" fillId="2" borderId="0" xfId="0" applyFill="1" applyBorder="1"/>
    <xf numFmtId="4" fontId="0" fillId="2" borderId="0" xfId="0" applyNumberFormat="1" applyFill="1" applyBorder="1"/>
    <xf numFmtId="4" fontId="4" fillId="2" borderId="78" xfId="0" applyNumberFormat="1" applyFont="1" applyFill="1" applyBorder="1"/>
    <xf numFmtId="4" fontId="4" fillId="2" borderId="78" xfId="2" applyNumberFormat="1" applyFont="1" applyFill="1" applyBorder="1" applyAlignment="1">
      <alignment horizontal="right"/>
    </xf>
    <xf numFmtId="4" fontId="5" fillId="3" borderId="78" xfId="0" applyNumberFormat="1" applyFont="1" applyFill="1" applyBorder="1"/>
    <xf numFmtId="4" fontId="5" fillId="2" borderId="78" xfId="0" applyNumberFormat="1" applyFont="1" applyFill="1" applyBorder="1"/>
    <xf numFmtId="4" fontId="4" fillId="2" borderId="78" xfId="2" applyNumberFormat="1" applyFont="1" applyFill="1" applyBorder="1"/>
    <xf numFmtId="4" fontId="5" fillId="4" borderId="4" xfId="2" applyNumberFormat="1" applyFont="1" applyFill="1" applyBorder="1" applyAlignment="1">
      <alignment horizontal="right"/>
    </xf>
    <xf numFmtId="4" fontId="5" fillId="4" borderId="4" xfId="2" applyNumberFormat="1" applyFont="1" applyFill="1" applyBorder="1" applyAlignment="1">
      <alignment horizontal="center"/>
    </xf>
    <xf numFmtId="4" fontId="5" fillId="5" borderId="4" xfId="2" applyNumberFormat="1" applyFont="1" applyFill="1" applyBorder="1" applyAlignment="1">
      <alignment horizontal="right"/>
    </xf>
    <xf numFmtId="4" fontId="5" fillId="5" borderId="4" xfId="2" applyNumberFormat="1" applyFont="1" applyFill="1" applyBorder="1" applyAlignment="1">
      <alignment horizontal="center"/>
    </xf>
    <xf numFmtId="0" fontId="0" fillId="2" borderId="30" xfId="0" applyFill="1" applyBorder="1" applyAlignment="1">
      <alignment horizontal="left"/>
    </xf>
    <xf numFmtId="0" fontId="0" fillId="2" borderId="30" xfId="0" applyFill="1" applyBorder="1"/>
    <xf numFmtId="4" fontId="0" fillId="2" borderId="30" xfId="0" applyNumberFormat="1" applyFill="1" applyBorder="1"/>
    <xf numFmtId="0" fontId="5" fillId="2" borderId="2" xfId="0" applyFont="1" applyFill="1" applyBorder="1" applyAlignment="1">
      <alignment wrapText="1"/>
    </xf>
    <xf numFmtId="4" fontId="4" fillId="2" borderId="53" xfId="0" applyNumberFormat="1" applyFont="1" applyFill="1" applyBorder="1"/>
    <xf numFmtId="4" fontId="4" fillId="2" borderId="1" xfId="0" applyNumberFormat="1" applyFont="1" applyFill="1" applyBorder="1"/>
    <xf numFmtId="4" fontId="5" fillId="2" borderId="31" xfId="0" applyNumberFormat="1" applyFont="1" applyFill="1" applyBorder="1" applyAlignment="1">
      <alignment horizontal="right"/>
    </xf>
    <xf numFmtId="4" fontId="5" fillId="2" borderId="5" xfId="0" applyNumberFormat="1" applyFont="1" applyFill="1" applyBorder="1" applyAlignment="1">
      <alignment horizontal="right" wrapText="1"/>
    </xf>
    <xf numFmtId="0" fontId="5" fillId="2" borderId="52" xfId="0" applyFont="1" applyFill="1" applyBorder="1" applyAlignment="1">
      <alignment horizontal="center"/>
    </xf>
    <xf numFmtId="0" fontId="5" fillId="2" borderId="74" xfId="0" applyFont="1" applyFill="1" applyBorder="1" applyAlignment="1">
      <alignment horizontal="center"/>
    </xf>
    <xf numFmtId="0" fontId="5" fillId="2" borderId="49" xfId="0" applyFont="1" applyFill="1" applyBorder="1"/>
    <xf numFmtId="0" fontId="5" fillId="2" borderId="57" xfId="0" applyFont="1" applyFill="1" applyBorder="1" applyAlignment="1">
      <alignment horizontal="center"/>
    </xf>
    <xf numFmtId="0" fontId="5" fillId="2" borderId="72" xfId="0" applyFont="1" applyFill="1" applyBorder="1"/>
    <xf numFmtId="0" fontId="5" fillId="2" borderId="51" xfId="0" applyNumberFormat="1" applyFont="1" applyFill="1" applyBorder="1" applyAlignment="1">
      <alignment wrapText="1"/>
    </xf>
    <xf numFmtId="0" fontId="5" fillId="2" borderId="65" xfId="0" applyFont="1" applyFill="1" applyBorder="1" applyAlignment="1">
      <alignment horizontal="center"/>
    </xf>
    <xf numFmtId="0" fontId="5" fillId="2" borderId="56" xfId="0" applyFont="1" applyFill="1" applyBorder="1" applyAlignment="1">
      <alignment horizontal="center"/>
    </xf>
    <xf numFmtId="0" fontId="5" fillId="2" borderId="31" xfId="0" applyFont="1" applyFill="1" applyBorder="1" applyAlignment="1">
      <alignment wrapText="1"/>
    </xf>
    <xf numFmtId="0" fontId="5" fillId="2" borderId="51" xfId="0" applyFont="1" applyFill="1" applyBorder="1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0" fontId="11" fillId="2" borderId="50" xfId="0" applyFont="1" applyFill="1" applyBorder="1" applyAlignment="1">
      <alignment wrapText="1"/>
    </xf>
    <xf numFmtId="0" fontId="1" fillId="0" borderId="62" xfId="0" applyFont="1" applyBorder="1"/>
    <xf numFmtId="4" fontId="5" fillId="3" borderId="59" xfId="0" applyNumberFormat="1" applyFont="1" applyFill="1" applyBorder="1"/>
    <xf numFmtId="0" fontId="1" fillId="6" borderId="50" xfId="0" applyFont="1" applyFill="1" applyBorder="1"/>
    <xf numFmtId="4" fontId="14" fillId="0" borderId="50" xfId="1" applyNumberFormat="1" applyFont="1" applyBorder="1" applyAlignment="1">
      <alignment horizontal="right"/>
    </xf>
    <xf numFmtId="4" fontId="17" fillId="0" borderId="50" xfId="0" applyNumberFormat="1" applyFont="1" applyBorder="1"/>
    <xf numFmtId="0" fontId="5" fillId="0" borderId="50" xfId="0" applyFont="1" applyBorder="1"/>
    <xf numFmtId="4" fontId="5" fillId="2" borderId="45" xfId="0" applyNumberFormat="1" applyFont="1" applyFill="1" applyBorder="1"/>
    <xf numFmtId="4" fontId="5" fillId="2" borderId="2" xfId="0" applyNumberFormat="1" applyFont="1" applyFill="1" applyBorder="1"/>
    <xf numFmtId="0" fontId="7" fillId="0" borderId="50" xfId="1" applyNumberFormat="1" applyFont="1" applyBorder="1" applyAlignment="1">
      <alignment horizontal="left" vertical="top" wrapText="1"/>
    </xf>
    <xf numFmtId="4" fontId="4" fillId="2" borderId="36" xfId="0" applyNumberFormat="1" applyFont="1" applyFill="1" applyBorder="1" applyAlignment="1"/>
    <xf numFmtId="0" fontId="10" fillId="2" borderId="50" xfId="0" applyFont="1" applyFill="1" applyBorder="1"/>
    <xf numFmtId="4" fontId="4" fillId="2" borderId="50" xfId="0" applyNumberFormat="1" applyFont="1" applyFill="1" applyBorder="1" applyAlignment="1"/>
    <xf numFmtId="4" fontId="5" fillId="3" borderId="50" xfId="0" applyNumberFormat="1" applyFont="1" applyFill="1" applyBorder="1" applyAlignment="1"/>
    <xf numFmtId="4" fontId="5" fillId="4" borderId="50" xfId="0" applyNumberFormat="1" applyFont="1" applyFill="1" applyBorder="1" applyAlignment="1"/>
    <xf numFmtId="4" fontId="5" fillId="5" borderId="50" xfId="0" applyNumberFormat="1" applyFont="1" applyFill="1" applyBorder="1" applyAlignment="1"/>
    <xf numFmtId="4" fontId="5" fillId="2" borderId="8" xfId="0" applyNumberFormat="1" applyFont="1" applyFill="1" applyBorder="1" applyAlignment="1"/>
    <xf numFmtId="4" fontId="5" fillId="2" borderId="57" xfId="0" applyNumberFormat="1" applyFont="1" applyFill="1" applyBorder="1"/>
    <xf numFmtId="4" fontId="5" fillId="3" borderId="57" xfId="0" applyNumberFormat="1" applyFont="1" applyFill="1" applyBorder="1" applyAlignment="1">
      <alignment horizontal="center"/>
    </xf>
    <xf numFmtId="4" fontId="5" fillId="4" borderId="71" xfId="0" applyNumberFormat="1" applyFont="1" applyFill="1" applyBorder="1"/>
    <xf numFmtId="4" fontId="7" fillId="3" borderId="51" xfId="0" applyNumberFormat="1" applyFont="1" applyFill="1" applyBorder="1" applyAlignment="1">
      <alignment horizontal="center"/>
    </xf>
    <xf numFmtId="4" fontId="5" fillId="4" borderId="61" xfId="0" applyNumberFormat="1" applyFont="1" applyFill="1" applyBorder="1"/>
    <xf numFmtId="4" fontId="5" fillId="5" borderId="66" xfId="0" applyNumberFormat="1" applyFont="1" applyFill="1" applyBorder="1"/>
    <xf numFmtId="4" fontId="5" fillId="5" borderId="71" xfId="0" applyNumberFormat="1" applyFont="1" applyFill="1" applyBorder="1"/>
    <xf numFmtId="4" fontId="5" fillId="3" borderId="68" xfId="0" applyNumberFormat="1" applyFont="1" applyFill="1" applyBorder="1"/>
    <xf numFmtId="4" fontId="5" fillId="3" borderId="37" xfId="0" applyNumberFormat="1" applyFont="1" applyFill="1" applyBorder="1"/>
    <xf numFmtId="4" fontId="5" fillId="3" borderId="79" xfId="0" applyNumberFormat="1" applyFont="1" applyFill="1" applyBorder="1"/>
    <xf numFmtId="4" fontId="5" fillId="3" borderId="66" xfId="0" applyNumberFormat="1" applyFont="1" applyFill="1" applyBorder="1"/>
    <xf numFmtId="4" fontId="5" fillId="4" borderId="53" xfId="0" applyNumberFormat="1" applyFont="1" applyFill="1" applyBorder="1"/>
    <xf numFmtId="0" fontId="5" fillId="0" borderId="31" xfId="0" applyFont="1" applyBorder="1"/>
    <xf numFmtId="0" fontId="1" fillId="0" borderId="31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" fontId="5" fillId="4" borderId="75" xfId="0" applyNumberFormat="1" applyFont="1" applyFill="1" applyBorder="1"/>
    <xf numFmtId="4" fontId="17" fillId="0" borderId="38" xfId="0" applyNumberFormat="1" applyFont="1" applyBorder="1"/>
    <xf numFmtId="0" fontId="18" fillId="0" borderId="2" xfId="0" applyFont="1" applyBorder="1"/>
    <xf numFmtId="0" fontId="18" fillId="0" borderId="50" xfId="0" applyFont="1" applyBorder="1"/>
    <xf numFmtId="4" fontId="0" fillId="0" borderId="62" xfId="0" applyNumberFormat="1" applyBorder="1"/>
    <xf numFmtId="4" fontId="0" fillId="0" borderId="38" xfId="0" applyNumberFormat="1" applyBorder="1"/>
    <xf numFmtId="4" fontId="0" fillId="0" borderId="44" xfId="0" applyNumberFormat="1" applyBorder="1"/>
    <xf numFmtId="4" fontId="17" fillId="0" borderId="62" xfId="0" applyNumberFormat="1" applyFont="1" applyBorder="1"/>
    <xf numFmtId="0" fontId="0" fillId="0" borderId="21" xfId="0" applyBorder="1"/>
    <xf numFmtId="0" fontId="5" fillId="2" borderId="57" xfId="0" applyFont="1" applyFill="1" applyBorder="1" applyAlignment="1">
      <alignment horizontal="center" wrapText="1"/>
    </xf>
    <xf numFmtId="0" fontId="5" fillId="2" borderId="53" xfId="0" applyFont="1" applyFill="1" applyBorder="1" applyAlignment="1">
      <alignment horizontal="center" wrapText="1"/>
    </xf>
    <xf numFmtId="0" fontId="5" fillId="2" borderId="71" xfId="0" applyFont="1" applyFill="1" applyBorder="1" applyAlignment="1">
      <alignment horizontal="center" wrapText="1"/>
    </xf>
    <xf numFmtId="0" fontId="5" fillId="2" borderId="31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5" borderId="57" xfId="0" applyFont="1" applyFill="1" applyBorder="1" applyAlignment="1">
      <alignment horizontal="center" wrapText="1"/>
    </xf>
    <xf numFmtId="0" fontId="5" fillId="5" borderId="53" xfId="0" applyFont="1" applyFill="1" applyBorder="1" applyAlignment="1">
      <alignment horizontal="center" wrapText="1"/>
    </xf>
    <xf numFmtId="0" fontId="5" fillId="5" borderId="71" xfId="0" applyFont="1" applyFill="1" applyBorder="1" applyAlignment="1">
      <alignment horizontal="center" wrapText="1"/>
    </xf>
    <xf numFmtId="0" fontId="5" fillId="5" borderId="31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5" fillId="4" borderId="31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/>
    </xf>
    <xf numFmtId="0" fontId="5" fillId="2" borderId="71" xfId="0" applyFont="1" applyFill="1" applyBorder="1" applyAlignment="1">
      <alignment horizontal="center"/>
    </xf>
    <xf numFmtId="0" fontId="5" fillId="3" borderId="57" xfId="0" applyFont="1" applyFill="1" applyBorder="1" applyAlignment="1">
      <alignment horizontal="center" wrapText="1"/>
    </xf>
    <xf numFmtId="0" fontId="5" fillId="3" borderId="53" xfId="0" applyFont="1" applyFill="1" applyBorder="1" applyAlignment="1">
      <alignment horizontal="center" wrapText="1"/>
    </xf>
    <xf numFmtId="0" fontId="5" fillId="3" borderId="71" xfId="0" applyFont="1" applyFill="1" applyBorder="1" applyAlignment="1">
      <alignment horizontal="center" wrapText="1"/>
    </xf>
    <xf numFmtId="0" fontId="5" fillId="3" borderId="31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0" fontId="5" fillId="4" borderId="57" xfId="0" applyFont="1" applyFill="1" applyBorder="1" applyAlignment="1">
      <alignment horizontal="center" wrapText="1"/>
    </xf>
    <xf numFmtId="0" fontId="5" fillId="4" borderId="53" xfId="0" applyFont="1" applyFill="1" applyBorder="1" applyAlignment="1">
      <alignment horizontal="center" wrapText="1"/>
    </xf>
    <xf numFmtId="0" fontId="5" fillId="4" borderId="71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31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2" borderId="15" xfId="0" applyFont="1" applyFill="1" applyBorder="1" applyAlignment="1">
      <alignment horizontal="center"/>
    </xf>
    <xf numFmtId="0" fontId="4" fillId="2" borderId="69" xfId="0" applyFont="1" applyFill="1" applyBorder="1" applyAlignment="1">
      <alignment horizontal="center"/>
    </xf>
    <xf numFmtId="0" fontId="4" fillId="2" borderId="48" xfId="0" applyFont="1" applyFill="1" applyBorder="1" applyAlignment="1">
      <alignment horizontal="center"/>
    </xf>
    <xf numFmtId="0" fontId="4" fillId="2" borderId="42" xfId="0" applyFont="1" applyFill="1" applyBorder="1" applyAlignment="1">
      <alignment horizontal="center"/>
    </xf>
    <xf numFmtId="0" fontId="4" fillId="2" borderId="70" xfId="0" applyFont="1" applyFill="1" applyBorder="1" applyAlignment="1">
      <alignment horizontal="center"/>
    </xf>
    <xf numFmtId="0" fontId="4" fillId="2" borderId="63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2" fontId="4" fillId="2" borderId="22" xfId="0" applyNumberFormat="1" applyFont="1" applyFill="1" applyBorder="1" applyAlignment="1">
      <alignment horizontal="left" vertical="center" wrapText="1"/>
    </xf>
    <xf numFmtId="2" fontId="4" fillId="2" borderId="4" xfId="0" applyNumberFormat="1" applyFont="1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left" wrapText="1"/>
    </xf>
    <xf numFmtId="0" fontId="4" fillId="2" borderId="22" xfId="0" applyFont="1" applyFill="1" applyBorder="1" applyAlignment="1">
      <alignment horizontal="left" wrapText="1"/>
    </xf>
    <xf numFmtId="0" fontId="4" fillId="2" borderId="31" xfId="0" applyFont="1" applyFill="1" applyBorder="1" applyAlignment="1">
      <alignment horizontal="left" vertical="center" wrapText="1"/>
    </xf>
    <xf numFmtId="0" fontId="4" fillId="2" borderId="61" xfId="0" applyFont="1" applyFill="1" applyBorder="1" applyAlignment="1">
      <alignment horizontal="left" vertical="center" wrapText="1"/>
    </xf>
    <xf numFmtId="0" fontId="4" fillId="2" borderId="72" xfId="0" applyFont="1" applyFill="1" applyBorder="1" applyAlignment="1">
      <alignment horizontal="left" vertical="center" wrapText="1"/>
    </xf>
    <xf numFmtId="0" fontId="4" fillId="2" borderId="56" xfId="0" applyFont="1" applyFill="1" applyBorder="1" applyAlignment="1">
      <alignment horizontal="left" vertical="center" wrapText="1"/>
    </xf>
    <xf numFmtId="0" fontId="4" fillId="2" borderId="61" xfId="0" applyFont="1" applyFill="1" applyBorder="1" applyAlignment="1">
      <alignment horizontal="left" wrapText="1"/>
    </xf>
    <xf numFmtId="0" fontId="4" fillId="2" borderId="56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76" xfId="0" applyFont="1" applyFill="1" applyBorder="1" applyAlignment="1">
      <alignment horizontal="left" vertical="center" wrapText="1"/>
    </xf>
    <xf numFmtId="0" fontId="0" fillId="0" borderId="30" xfId="0" applyBorder="1" applyAlignment="1"/>
    <xf numFmtId="0" fontId="4" fillId="2" borderId="31" xfId="0" applyFont="1" applyFill="1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66" xfId="0" applyBorder="1" applyAlignment="1"/>
    <xf numFmtId="0" fontId="0" fillId="0" borderId="54" xfId="0" applyBorder="1" applyAlignment="1"/>
    <xf numFmtId="2" fontId="4" fillId="2" borderId="31" xfId="0" applyNumberFormat="1" applyFont="1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2021" xfId="1"/>
    <cellStyle name="Финансовый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L115"/>
  <sheetViews>
    <sheetView tabSelected="1" topLeftCell="A3" zoomScale="90" zoomScaleNormal="90" workbookViewId="0">
      <pane xSplit="5" ySplit="3" topLeftCell="BB75" activePane="bottomRight" state="frozen"/>
      <selection activeCell="A3" sqref="A3"/>
      <selection pane="topRight" activeCell="F3" sqref="F3"/>
      <selection pane="bottomLeft" activeCell="A6" sqref="A6"/>
      <selection pane="bottomRight" activeCell="BB83" sqref="BB83"/>
    </sheetView>
  </sheetViews>
  <sheetFormatPr defaultRowHeight="15"/>
  <cols>
    <col min="1" max="1" width="18.85546875" customWidth="1"/>
    <col min="2" max="2" width="6.140625" style="2" customWidth="1"/>
    <col min="3" max="3" width="58.28515625" style="1" customWidth="1"/>
    <col min="4" max="4" width="35.28515625" style="1" customWidth="1"/>
    <col min="5" max="5" width="61.7109375" style="1" customWidth="1"/>
    <col min="6" max="6" width="10.7109375" customWidth="1"/>
    <col min="7" max="7" width="11" customWidth="1"/>
    <col min="8" max="8" width="11.42578125" style="1" customWidth="1"/>
    <col min="9" max="9" width="10.7109375" customWidth="1"/>
    <col min="10" max="10" width="11.5703125" customWidth="1"/>
    <col min="11" max="11" width="12.7109375" style="1" customWidth="1"/>
    <col min="12" max="12" width="10.7109375" customWidth="1"/>
    <col min="13" max="13" width="11" customWidth="1"/>
    <col min="14" max="14" width="13.42578125" style="1" customWidth="1"/>
    <col min="15" max="15" width="10.7109375" customWidth="1"/>
    <col min="16" max="16" width="12.85546875" customWidth="1"/>
    <col min="17" max="17" width="15.42578125" style="1" customWidth="1"/>
    <col min="18" max="18" width="10.7109375" customWidth="1"/>
    <col min="19" max="19" width="11" customWidth="1"/>
    <col min="20" max="20" width="11.28515625" style="1" customWidth="1"/>
    <col min="21" max="21" width="12.140625" customWidth="1"/>
    <col min="22" max="22" width="9.85546875" customWidth="1"/>
    <col min="23" max="23" width="13.28515625" style="1" customWidth="1"/>
    <col min="24" max="24" width="10.7109375" customWidth="1"/>
    <col min="25" max="25" width="11" customWidth="1"/>
    <col min="26" max="26" width="12.42578125" style="1" customWidth="1"/>
    <col min="27" max="27" width="10.7109375" customWidth="1"/>
    <col min="28" max="28" width="10.28515625" customWidth="1"/>
    <col min="29" max="29" width="12.7109375" style="158" customWidth="1"/>
    <col min="30" max="30" width="10.7109375" customWidth="1"/>
    <col min="31" max="31" width="10.28515625" customWidth="1"/>
    <col min="32" max="32" width="11.7109375" style="158" customWidth="1"/>
    <col min="33" max="33" width="10.7109375" customWidth="1"/>
    <col min="34" max="34" width="11.28515625" customWidth="1"/>
    <col min="35" max="35" width="11.28515625" style="158" customWidth="1"/>
    <col min="36" max="37" width="10.7109375" customWidth="1"/>
    <col min="38" max="38" width="11" style="158" customWidth="1"/>
    <col min="39" max="40" width="11.85546875" customWidth="1"/>
    <col min="41" max="41" width="11.140625" style="158" customWidth="1"/>
    <col min="42" max="42" width="13.140625" customWidth="1"/>
    <col min="43" max="43" width="12.42578125" customWidth="1"/>
    <col min="44" max="44" width="14.140625" style="1" customWidth="1"/>
    <col min="45" max="45" width="18.5703125" style="184" customWidth="1"/>
    <col min="46" max="46" width="16.85546875" style="185" customWidth="1"/>
    <col min="47" max="47" width="21.7109375" style="185" customWidth="1"/>
    <col min="48" max="48" width="18.5703125" style="1" customWidth="1"/>
    <col min="49" max="49" width="16.85546875" customWidth="1"/>
    <col min="50" max="50" width="22.42578125" customWidth="1"/>
    <col min="51" max="51" width="18.7109375" style="1" customWidth="1"/>
    <col min="52" max="52" width="16.85546875" customWidth="1"/>
    <col min="53" max="53" width="22.28515625" customWidth="1"/>
    <col min="54" max="54" width="18.5703125" style="1" customWidth="1"/>
    <col min="55" max="55" width="16.85546875" customWidth="1"/>
    <col min="56" max="57" width="23.42578125" customWidth="1"/>
    <col min="58" max="60" width="9.140625" customWidth="1"/>
    <col min="61" max="61" width="11" style="5" customWidth="1"/>
    <col min="62" max="62" width="10.7109375" customWidth="1"/>
    <col min="63" max="64" width="9.140625" customWidth="1"/>
  </cols>
  <sheetData>
    <row r="1" spans="1:64">
      <c r="A1" t="s">
        <v>133</v>
      </c>
      <c r="D1" s="9"/>
    </row>
    <row r="2" spans="1:64" ht="15.75" thickBot="1"/>
    <row r="3" spans="1:64" ht="15.75" customHeight="1" thickBot="1">
      <c r="A3" s="495" t="s">
        <v>18</v>
      </c>
      <c r="B3" s="492" t="s">
        <v>0</v>
      </c>
      <c r="C3" s="492" t="s">
        <v>202</v>
      </c>
      <c r="D3" s="492" t="s">
        <v>1</v>
      </c>
      <c r="E3" s="489" t="s">
        <v>29</v>
      </c>
      <c r="F3" s="501" t="s">
        <v>2</v>
      </c>
      <c r="G3" s="502"/>
      <c r="H3" s="502"/>
      <c r="I3" s="502"/>
      <c r="J3" s="502"/>
      <c r="K3" s="502"/>
      <c r="L3" s="502"/>
      <c r="M3" s="502"/>
      <c r="N3" s="502"/>
      <c r="O3" s="502"/>
      <c r="P3" s="502"/>
      <c r="Q3" s="502"/>
      <c r="R3" s="502"/>
      <c r="S3" s="502"/>
      <c r="T3" s="502"/>
      <c r="U3" s="502"/>
      <c r="V3" s="502"/>
      <c r="W3" s="502"/>
      <c r="X3" s="502"/>
      <c r="Y3" s="502"/>
      <c r="Z3" s="502"/>
      <c r="AA3" s="502"/>
      <c r="AB3" s="502"/>
      <c r="AC3" s="502"/>
      <c r="AD3" s="502"/>
      <c r="AE3" s="502"/>
      <c r="AF3" s="502"/>
      <c r="AG3" s="502"/>
      <c r="AH3" s="502"/>
      <c r="AI3" s="502"/>
      <c r="AJ3" s="502"/>
      <c r="AK3" s="502"/>
      <c r="AL3" s="502"/>
      <c r="AM3" s="502"/>
      <c r="AN3" s="502"/>
      <c r="AO3" s="502"/>
      <c r="AP3" s="502"/>
      <c r="AQ3" s="502"/>
      <c r="AR3" s="503"/>
      <c r="AS3" s="481" t="s">
        <v>22</v>
      </c>
      <c r="AT3" s="482"/>
      <c r="AU3" s="483"/>
      <c r="AV3" s="486" t="s">
        <v>26</v>
      </c>
      <c r="AW3" s="487"/>
      <c r="AX3" s="488"/>
      <c r="AY3" s="468" t="s">
        <v>27</v>
      </c>
      <c r="AZ3" s="469"/>
      <c r="BA3" s="470"/>
      <c r="BB3" s="463" t="s">
        <v>24</v>
      </c>
      <c r="BC3" s="464"/>
      <c r="BD3" s="465"/>
      <c r="BE3" s="150"/>
      <c r="BF3" s="4"/>
    </row>
    <row r="4" spans="1:64" ht="75.75" customHeight="1" thickBot="1">
      <c r="A4" s="496"/>
      <c r="B4" s="493"/>
      <c r="C4" s="493"/>
      <c r="D4" s="493"/>
      <c r="E4" s="490"/>
      <c r="F4" s="501" t="s">
        <v>3</v>
      </c>
      <c r="G4" s="502"/>
      <c r="H4" s="503"/>
      <c r="I4" s="504" t="s">
        <v>4</v>
      </c>
      <c r="J4" s="502"/>
      <c r="K4" s="503"/>
      <c r="L4" s="504" t="s">
        <v>5</v>
      </c>
      <c r="M4" s="502"/>
      <c r="N4" s="503"/>
      <c r="O4" s="498" t="s">
        <v>6</v>
      </c>
      <c r="P4" s="499"/>
      <c r="Q4" s="500"/>
      <c r="R4" s="498" t="s">
        <v>7</v>
      </c>
      <c r="S4" s="499"/>
      <c r="T4" s="500"/>
      <c r="U4" s="498" t="s">
        <v>8</v>
      </c>
      <c r="V4" s="499"/>
      <c r="W4" s="500"/>
      <c r="X4" s="498" t="s">
        <v>9</v>
      </c>
      <c r="Y4" s="499"/>
      <c r="Z4" s="500"/>
      <c r="AA4" s="475" t="s">
        <v>10</v>
      </c>
      <c r="AB4" s="499"/>
      <c r="AC4" s="499"/>
      <c r="AD4" s="499" t="s">
        <v>11</v>
      </c>
      <c r="AE4" s="499"/>
      <c r="AF4" s="499"/>
      <c r="AG4" s="499" t="s">
        <v>12</v>
      </c>
      <c r="AH4" s="499"/>
      <c r="AI4" s="499"/>
      <c r="AJ4" s="473" t="s">
        <v>13</v>
      </c>
      <c r="AK4" s="474"/>
      <c r="AL4" s="475"/>
      <c r="AM4" s="473" t="s">
        <v>14</v>
      </c>
      <c r="AN4" s="474"/>
      <c r="AO4" s="475"/>
      <c r="AP4" s="478" t="s">
        <v>244</v>
      </c>
      <c r="AQ4" s="479"/>
      <c r="AR4" s="480"/>
      <c r="AS4" s="484" t="s">
        <v>28</v>
      </c>
      <c r="AT4" s="484" t="s">
        <v>25</v>
      </c>
      <c r="AU4" s="484" t="s">
        <v>23</v>
      </c>
      <c r="AV4" s="476" t="s">
        <v>28</v>
      </c>
      <c r="AW4" s="476" t="s">
        <v>25</v>
      </c>
      <c r="AX4" s="476" t="s">
        <v>23</v>
      </c>
      <c r="AY4" s="471" t="s">
        <v>28</v>
      </c>
      <c r="AZ4" s="471" t="s">
        <v>25</v>
      </c>
      <c r="BA4" s="471" t="s">
        <v>23</v>
      </c>
      <c r="BB4" s="466" t="s">
        <v>28</v>
      </c>
      <c r="BC4" s="466" t="s">
        <v>25</v>
      </c>
      <c r="BD4" s="466" t="s">
        <v>23</v>
      </c>
      <c r="BE4" s="150"/>
      <c r="BF4" s="4"/>
    </row>
    <row r="5" spans="1:64" ht="60.75" customHeight="1" thickBot="1">
      <c r="A5" s="497"/>
      <c r="B5" s="494"/>
      <c r="C5" s="494"/>
      <c r="D5" s="494"/>
      <c r="E5" s="491"/>
      <c r="F5" s="151" t="s">
        <v>15</v>
      </c>
      <c r="G5" s="152" t="s">
        <v>16</v>
      </c>
      <c r="H5" s="101" t="s">
        <v>17</v>
      </c>
      <c r="I5" s="151" t="s">
        <v>15</v>
      </c>
      <c r="J5" s="152" t="s">
        <v>16</v>
      </c>
      <c r="K5" s="101" t="s">
        <v>17</v>
      </c>
      <c r="L5" s="151" t="s">
        <v>15</v>
      </c>
      <c r="M5" s="152" t="s">
        <v>16</v>
      </c>
      <c r="N5" s="101" t="s">
        <v>17</v>
      </c>
      <c r="O5" s="151" t="s">
        <v>15</v>
      </c>
      <c r="P5" s="152" t="s">
        <v>16</v>
      </c>
      <c r="Q5" s="101" t="s">
        <v>17</v>
      </c>
      <c r="R5" s="151" t="s">
        <v>15</v>
      </c>
      <c r="S5" s="152" t="s">
        <v>16</v>
      </c>
      <c r="T5" s="101" t="s">
        <v>17</v>
      </c>
      <c r="U5" s="151" t="s">
        <v>15</v>
      </c>
      <c r="V5" s="152" t="s">
        <v>16</v>
      </c>
      <c r="W5" s="101" t="s">
        <v>17</v>
      </c>
      <c r="X5" s="151" t="s">
        <v>15</v>
      </c>
      <c r="Y5" s="152" t="s">
        <v>16</v>
      </c>
      <c r="Z5" s="101" t="s">
        <v>17</v>
      </c>
      <c r="AA5" s="151" t="s">
        <v>15</v>
      </c>
      <c r="AB5" s="152" t="s">
        <v>16</v>
      </c>
      <c r="AC5" s="101" t="s">
        <v>17</v>
      </c>
      <c r="AD5" s="151" t="s">
        <v>15</v>
      </c>
      <c r="AE5" s="152" t="s">
        <v>16</v>
      </c>
      <c r="AF5" s="101" t="s">
        <v>17</v>
      </c>
      <c r="AG5" s="151" t="s">
        <v>15</v>
      </c>
      <c r="AH5" s="152" t="s">
        <v>16</v>
      </c>
      <c r="AI5" s="101" t="s">
        <v>17</v>
      </c>
      <c r="AJ5" s="151" t="s">
        <v>15</v>
      </c>
      <c r="AK5" s="152" t="s">
        <v>16</v>
      </c>
      <c r="AL5" s="101" t="s">
        <v>17</v>
      </c>
      <c r="AM5" s="151" t="s">
        <v>15</v>
      </c>
      <c r="AN5" s="152" t="s">
        <v>16</v>
      </c>
      <c r="AO5" s="101" t="s">
        <v>17</v>
      </c>
      <c r="AP5" s="151" t="s">
        <v>15</v>
      </c>
      <c r="AQ5" s="152" t="s">
        <v>16</v>
      </c>
      <c r="AR5" s="101" t="s">
        <v>17</v>
      </c>
      <c r="AS5" s="485"/>
      <c r="AT5" s="485"/>
      <c r="AU5" s="485"/>
      <c r="AV5" s="477"/>
      <c r="AW5" s="477"/>
      <c r="AX5" s="477"/>
      <c r="AY5" s="472"/>
      <c r="AZ5" s="472"/>
      <c r="BA5" s="472"/>
      <c r="BB5" s="467"/>
      <c r="BC5" s="467"/>
      <c r="BD5" s="467"/>
      <c r="BE5" s="150"/>
      <c r="BF5" s="4"/>
    </row>
    <row r="6" spans="1:64" ht="47.25" customHeight="1" thickBot="1">
      <c r="A6" s="509" t="s">
        <v>37</v>
      </c>
      <c r="B6" s="95">
        <v>1</v>
      </c>
      <c r="C6" s="15" t="s">
        <v>38</v>
      </c>
      <c r="D6" s="15" t="s">
        <v>99</v>
      </c>
      <c r="E6" s="15"/>
      <c r="F6" s="41">
        <v>122155.79</v>
      </c>
      <c r="G6" s="19"/>
      <c r="H6" s="138">
        <f>F6+G6</f>
        <v>122155.79</v>
      </c>
      <c r="I6" s="17">
        <v>107155.79</v>
      </c>
      <c r="J6" s="19"/>
      <c r="K6" s="138">
        <f t="shared" ref="K6:K13" si="0">I6+J6</f>
        <v>107155.79</v>
      </c>
      <c r="L6" s="17">
        <v>107155.79</v>
      </c>
      <c r="M6" s="18"/>
      <c r="N6" s="10">
        <f>L6+M6</f>
        <v>107155.79</v>
      </c>
      <c r="O6" s="17">
        <v>107155.79</v>
      </c>
      <c r="P6" s="19"/>
      <c r="Q6" s="10">
        <f>O6+P6</f>
        <v>107155.79</v>
      </c>
      <c r="R6" s="17">
        <v>107155.79</v>
      </c>
      <c r="S6" s="19"/>
      <c r="T6" s="10">
        <f>R6+S6</f>
        <v>107155.79</v>
      </c>
      <c r="U6" s="20">
        <v>104327.22</v>
      </c>
      <c r="V6" s="19"/>
      <c r="W6" s="10">
        <f>U6+V6</f>
        <v>104327.22</v>
      </c>
      <c r="X6" s="17">
        <v>211483.01</v>
      </c>
      <c r="Y6" s="19"/>
      <c r="Z6" s="10">
        <f>X6+Y6</f>
        <v>211483.01</v>
      </c>
      <c r="AA6" s="17">
        <v>110522.14</v>
      </c>
      <c r="AB6" s="19"/>
      <c r="AC6" s="10">
        <f>AA6+AB6</f>
        <v>110522.14</v>
      </c>
      <c r="AD6" s="17">
        <v>103746.38</v>
      </c>
      <c r="AE6" s="19"/>
      <c r="AF6" s="10">
        <f>AD6+AE6</f>
        <v>103746.38</v>
      </c>
      <c r="AG6" s="17">
        <v>104545.45</v>
      </c>
      <c r="AH6" s="19"/>
      <c r="AI6" s="10">
        <f>AG6+AH6</f>
        <v>104545.45</v>
      </c>
      <c r="AJ6" s="17">
        <v>206916.71</v>
      </c>
      <c r="AK6" s="19"/>
      <c r="AL6" s="10">
        <f>AJ6+AK6</f>
        <v>206916.71</v>
      </c>
      <c r="AM6" s="17">
        <v>234545.45</v>
      </c>
      <c r="AN6" s="19"/>
      <c r="AO6" s="10">
        <f>AM6+AN6</f>
        <v>234545.45</v>
      </c>
      <c r="AP6" s="17">
        <f>F6+I6+L6+O6+R6+U6+X6+AA6+AD6+AG6+AJ6+AM6</f>
        <v>1626865.3099999998</v>
      </c>
      <c r="AQ6" s="37">
        <f>G6+J6+M6+P6+S6+V6+Y6+AB6+AE6+AH6+AK6+AN6</f>
        <v>0</v>
      </c>
      <c r="AR6" s="10">
        <f>AP6+AQ6</f>
        <v>1626865.3099999998</v>
      </c>
      <c r="AS6" s="138">
        <f>(F6+I6+L6)/3</f>
        <v>112155.79</v>
      </c>
      <c r="AT6" s="138"/>
      <c r="AU6" s="138" t="e">
        <f>AS6/AT6</f>
        <v>#DIV/0!</v>
      </c>
      <c r="AV6" s="205">
        <f>(F6+I6+L6+O6+R6+U6)/6</f>
        <v>109184.36166666665</v>
      </c>
      <c r="AW6" s="205"/>
      <c r="AX6" s="205" t="e">
        <f t="shared" ref="AX6:AX33" si="1">AV6/AW6</f>
        <v>#DIV/0!</v>
      </c>
      <c r="AY6" s="228">
        <f>(F6+I6+L6+O6+R6+U6+X6+AA6+AD6)/9</f>
        <v>120095.29999999999</v>
      </c>
      <c r="AZ6" s="228"/>
      <c r="BA6" s="228" t="e">
        <f t="shared" ref="BA6:BA33" si="2">AY6/AZ6</f>
        <v>#DIV/0!</v>
      </c>
      <c r="BB6" s="10">
        <f>AP6/12</f>
        <v>135572.10916666666</v>
      </c>
      <c r="BC6" s="10">
        <v>48116.51</v>
      </c>
      <c r="BD6" s="65">
        <f t="shared" ref="BD6:BD36" si="3">BB6/BC6</f>
        <v>2.8175798528751703</v>
      </c>
      <c r="BE6" s="144"/>
      <c r="BF6" s="4"/>
      <c r="BG6" s="4"/>
      <c r="BH6" s="4"/>
      <c r="BI6" s="50">
        <f>(AP6)/12</f>
        <v>135572.10916666666</v>
      </c>
      <c r="BJ6" s="50">
        <f t="shared" ref="BJ6:BJ15" si="4">BB6-BI6</f>
        <v>0</v>
      </c>
      <c r="BK6" s="4"/>
      <c r="BL6" s="4"/>
    </row>
    <row r="7" spans="1:64" ht="47.25" customHeight="1" thickBot="1">
      <c r="A7" s="510"/>
      <c r="B7" s="108">
        <v>2</v>
      </c>
      <c r="C7" s="111" t="s">
        <v>166</v>
      </c>
      <c r="D7" s="98" t="s">
        <v>88</v>
      </c>
      <c r="E7" s="111" t="s">
        <v>193</v>
      </c>
      <c r="F7" s="80">
        <v>38434.15</v>
      </c>
      <c r="G7" s="36">
        <v>23984.14</v>
      </c>
      <c r="H7" s="138">
        <f>F7+G7</f>
        <v>62418.29</v>
      </c>
      <c r="I7" s="34">
        <v>41000.78</v>
      </c>
      <c r="J7" s="36">
        <v>21612.880000000001</v>
      </c>
      <c r="K7" s="138">
        <f t="shared" si="0"/>
        <v>62613.66</v>
      </c>
      <c r="L7" s="34">
        <v>41188.74</v>
      </c>
      <c r="M7" s="35">
        <v>19925.79</v>
      </c>
      <c r="N7" s="33"/>
      <c r="O7" s="34">
        <v>38113.949999999997</v>
      </c>
      <c r="P7" s="36">
        <v>23105.14</v>
      </c>
      <c r="Q7" s="10">
        <f>O7+P7</f>
        <v>61219.09</v>
      </c>
      <c r="R7" s="34">
        <v>32815.300000000003</v>
      </c>
      <c r="S7" s="36">
        <v>26047.64</v>
      </c>
      <c r="T7" s="10">
        <v>0</v>
      </c>
      <c r="U7" s="260">
        <v>40992.17</v>
      </c>
      <c r="V7" s="36">
        <v>24772.15</v>
      </c>
      <c r="W7" s="10">
        <f>U7+V7</f>
        <v>65764.320000000007</v>
      </c>
      <c r="X7" s="34">
        <v>84416.38</v>
      </c>
      <c r="Y7" s="36">
        <v>48575.8</v>
      </c>
      <c r="Z7" s="10">
        <f t="shared" ref="Z7:Z22" si="5">X7+Y7</f>
        <v>132992.18</v>
      </c>
      <c r="AA7" s="34">
        <v>37639.599999999999</v>
      </c>
      <c r="AB7" s="36">
        <v>20349.05</v>
      </c>
      <c r="AC7" s="10">
        <f>AA7+AB7</f>
        <v>57988.649999999994</v>
      </c>
      <c r="AD7" s="34">
        <v>33399.410000000003</v>
      </c>
      <c r="AE7" s="36">
        <v>23958.39</v>
      </c>
      <c r="AF7" s="10">
        <f>AD7+AE7</f>
        <v>57357.8</v>
      </c>
      <c r="AG7" s="34">
        <v>33466.71</v>
      </c>
      <c r="AH7" s="36">
        <v>24013.46</v>
      </c>
      <c r="AI7" s="10">
        <f>AG7+AH7</f>
        <v>57480.17</v>
      </c>
      <c r="AJ7" s="34">
        <v>36771.35</v>
      </c>
      <c r="AK7" s="36">
        <v>24856.94</v>
      </c>
      <c r="AL7" s="10">
        <f>AJ7+AK7</f>
        <v>61628.289999999994</v>
      </c>
      <c r="AM7" s="34">
        <v>70412.02</v>
      </c>
      <c r="AN7" s="36">
        <v>31397.83</v>
      </c>
      <c r="AO7" s="10">
        <f>AM7+AN7</f>
        <v>101809.85</v>
      </c>
      <c r="AP7" s="17">
        <f>F7+I7+L7+O7+R7+U7+X7+AA7+AD7+AG7+AJ7+AM7</f>
        <v>528650.55999999994</v>
      </c>
      <c r="AQ7" s="37">
        <f>G7+J7+M7+P7+S7+V7+Y7+AB7+AE7+AH7+AK7+AN7</f>
        <v>312599.21000000002</v>
      </c>
      <c r="AR7" s="10">
        <f>AP7+AQ7</f>
        <v>841249.77</v>
      </c>
      <c r="AS7" s="138">
        <f>(F7+I7+L7)/3</f>
        <v>40207.889999999992</v>
      </c>
      <c r="AT7" s="172"/>
      <c r="AU7" s="138" t="e">
        <f>AS7/AT7</f>
        <v>#DIV/0!</v>
      </c>
      <c r="AV7" s="205">
        <f>(F7+I7+L7+O7+R7+U7)/6</f>
        <v>38757.514999999992</v>
      </c>
      <c r="AW7" s="205"/>
      <c r="AX7" s="205" t="e">
        <f t="shared" si="1"/>
        <v>#DIV/0!</v>
      </c>
      <c r="AY7" s="228">
        <f>(F7+I7+L7+O7+R7+U7+X7+AA7+AD7)/9</f>
        <v>43111.164444444439</v>
      </c>
      <c r="AZ7" s="267"/>
      <c r="BA7" s="228" t="e">
        <f t="shared" si="2"/>
        <v>#DIV/0!</v>
      </c>
      <c r="BB7" s="10">
        <f>AP7/12</f>
        <v>44054.213333333326</v>
      </c>
      <c r="BC7" s="13">
        <v>48116.51</v>
      </c>
      <c r="BD7" s="65">
        <f t="shared" si="3"/>
        <v>0.91557374658580437</v>
      </c>
      <c r="BE7" s="144"/>
      <c r="BF7" s="4"/>
      <c r="BG7" s="4"/>
      <c r="BH7" s="4"/>
      <c r="BI7" s="50"/>
      <c r="BJ7" s="50"/>
      <c r="BK7" s="4"/>
      <c r="BL7" s="4"/>
    </row>
    <row r="8" spans="1:64" ht="30.75" thickBot="1">
      <c r="A8" s="7" t="s">
        <v>40</v>
      </c>
      <c r="B8" s="355">
        <v>1</v>
      </c>
      <c r="C8" s="100" t="s">
        <v>41</v>
      </c>
      <c r="D8" s="100" t="s">
        <v>99</v>
      </c>
      <c r="E8" s="100"/>
      <c r="F8" s="24">
        <v>123295.21</v>
      </c>
      <c r="G8" s="25"/>
      <c r="H8" s="138">
        <f t="shared" ref="H8:H64" si="6">F8+G8</f>
        <v>123295.21</v>
      </c>
      <c r="I8" s="24">
        <v>108295.21</v>
      </c>
      <c r="J8" s="25"/>
      <c r="K8" s="138">
        <f t="shared" si="0"/>
        <v>108295.21</v>
      </c>
      <c r="L8" s="24">
        <v>108295.21</v>
      </c>
      <c r="M8" s="25"/>
      <c r="N8" s="21">
        <f t="shared" ref="N8:N87" si="7">L8+M8</f>
        <v>108295.21</v>
      </c>
      <c r="O8" s="26">
        <v>103875.68</v>
      </c>
      <c r="P8" s="25"/>
      <c r="Q8" s="10">
        <f t="shared" ref="Q8:Q87" si="8">O8+P8</f>
        <v>103875.68</v>
      </c>
      <c r="R8" s="26">
        <v>103875.68</v>
      </c>
      <c r="S8" s="25"/>
      <c r="T8" s="10">
        <f t="shared" ref="T8:T87" si="9">R8+S8</f>
        <v>103875.68</v>
      </c>
      <c r="U8" s="26">
        <v>100728.27</v>
      </c>
      <c r="V8" s="25"/>
      <c r="W8" s="11">
        <f t="shared" ref="W8:W87" si="10">U8+V8</f>
        <v>100728.27</v>
      </c>
      <c r="X8" s="26">
        <v>213545.91</v>
      </c>
      <c r="Y8" s="25"/>
      <c r="Z8" s="10">
        <f t="shared" si="5"/>
        <v>213545.91</v>
      </c>
      <c r="AA8" s="26">
        <v>106173.84</v>
      </c>
      <c r="AB8" s="25"/>
      <c r="AC8" s="10">
        <f t="shared" ref="AC8:AC87" si="11">AA8+AB8</f>
        <v>106173.84</v>
      </c>
      <c r="AD8" s="26">
        <v>104905.11</v>
      </c>
      <c r="AE8" s="25"/>
      <c r="AF8" s="10">
        <f t="shared" ref="AF8:AF87" si="12">AD8+AE8</f>
        <v>104905.11</v>
      </c>
      <c r="AG8" s="26">
        <v>104222.42</v>
      </c>
      <c r="AH8" s="25"/>
      <c r="AI8" s="10">
        <f t="shared" ref="AI8:AI87" si="13">AG8+AH8</f>
        <v>104222.42</v>
      </c>
      <c r="AJ8" s="26">
        <v>206592.94</v>
      </c>
      <c r="AK8" s="25"/>
      <c r="AL8" s="10">
        <f t="shared" ref="AL8:AL87" si="14">AJ8+AK8</f>
        <v>206592.94</v>
      </c>
      <c r="AM8" s="26">
        <v>459087.78</v>
      </c>
      <c r="AN8" s="25"/>
      <c r="AO8" s="10">
        <f t="shared" ref="AO8:AO87" si="15">AM8+AN8</f>
        <v>459087.78</v>
      </c>
      <c r="AP8" s="17">
        <f t="shared" ref="AP8:AP80" si="16">F8+I8+L8+O8+R8+U8+X8+AA8+AD8+AG8+AJ8+AM8</f>
        <v>1842893.26</v>
      </c>
      <c r="AQ8" s="19">
        <f t="shared" ref="AQ8:AQ80" si="17">G8+J8+M8+P8+S8+V8+Y8+AB8+AE8+AH8+AK8+AN8</f>
        <v>0</v>
      </c>
      <c r="AR8" s="10">
        <f t="shared" ref="AR8:AR77" si="18">AP8+AQ8</f>
        <v>1842893.26</v>
      </c>
      <c r="AS8" s="138">
        <f>(F8+I8+L8)/3</f>
        <v>113295.21</v>
      </c>
      <c r="AT8" s="139"/>
      <c r="AU8" s="139" t="e">
        <f t="shared" ref="AU8:AU77" si="19">AS8/AT8</f>
        <v>#DIV/0!</v>
      </c>
      <c r="AV8" s="205">
        <f t="shared" ref="AV8:AV77" si="20">(F8+I8+L8+O8+R8+U8)/6</f>
        <v>108060.87666666666</v>
      </c>
      <c r="AW8" s="207"/>
      <c r="AX8" s="207" t="e">
        <f t="shared" si="1"/>
        <v>#DIV/0!</v>
      </c>
      <c r="AY8" s="228">
        <f t="shared" ref="AY8:AY77" si="21">(F8+I8+L8+O8+R8+U8+X8+AA8+AD8)/9</f>
        <v>119221.12444444446</v>
      </c>
      <c r="AZ8" s="231"/>
      <c r="BA8" s="231" t="e">
        <f t="shared" si="2"/>
        <v>#DIV/0!</v>
      </c>
      <c r="BB8" s="10">
        <f t="shared" ref="BB8:BB67" si="22">AP8/12</f>
        <v>153574.43833333332</v>
      </c>
      <c r="BC8" s="11">
        <v>53790.22</v>
      </c>
      <c r="BD8" s="45">
        <f t="shared" si="3"/>
        <v>2.855062469224579</v>
      </c>
      <c r="BE8" s="144"/>
      <c r="BF8" s="4"/>
      <c r="BG8" s="4"/>
      <c r="BH8" s="4"/>
      <c r="BI8" s="50">
        <f t="shared" ref="BI8:BI80" si="23">(AP8)/12</f>
        <v>153574.43833333332</v>
      </c>
      <c r="BJ8" s="50">
        <f t="shared" si="4"/>
        <v>0</v>
      </c>
      <c r="BK8" s="4"/>
      <c r="BL8" s="4"/>
    </row>
    <row r="9" spans="1:64" ht="25.9" customHeight="1" thickBot="1">
      <c r="A9" s="513" t="s">
        <v>72</v>
      </c>
      <c r="B9" s="327">
        <v>1</v>
      </c>
      <c r="C9" s="354" t="s">
        <v>186</v>
      </c>
      <c r="D9" s="104" t="s">
        <v>99</v>
      </c>
      <c r="E9" s="15"/>
      <c r="F9" s="17">
        <v>123721.81</v>
      </c>
      <c r="G9" s="37"/>
      <c r="H9" s="138">
        <f t="shared" si="6"/>
        <v>123721.81</v>
      </c>
      <c r="I9" s="17">
        <v>108721.81</v>
      </c>
      <c r="J9" s="19"/>
      <c r="K9" s="138">
        <f t="shared" si="0"/>
        <v>108721.81</v>
      </c>
      <c r="L9" s="17">
        <v>77658.44</v>
      </c>
      <c r="M9" s="19"/>
      <c r="N9" s="10">
        <f t="shared" si="7"/>
        <v>77658.44</v>
      </c>
      <c r="O9" s="17">
        <v>102682.59</v>
      </c>
      <c r="P9" s="37"/>
      <c r="Q9" s="10">
        <f t="shared" si="8"/>
        <v>102682.59</v>
      </c>
      <c r="R9" s="17">
        <v>107572.23</v>
      </c>
      <c r="S9" s="19"/>
      <c r="T9" s="10">
        <f t="shared" si="9"/>
        <v>107572.23</v>
      </c>
      <c r="U9" s="17">
        <v>99948.04</v>
      </c>
      <c r="V9" s="19"/>
      <c r="W9" s="10">
        <f t="shared" si="10"/>
        <v>99948.04</v>
      </c>
      <c r="X9" s="17">
        <v>210163.32</v>
      </c>
      <c r="Y9" s="19"/>
      <c r="Z9" s="10">
        <f t="shared" si="5"/>
        <v>210163.32</v>
      </c>
      <c r="AA9" s="17">
        <v>107984.74</v>
      </c>
      <c r="AB9" s="19"/>
      <c r="AC9" s="10">
        <f t="shared" si="11"/>
        <v>107984.74</v>
      </c>
      <c r="AD9" s="17">
        <v>108632.47</v>
      </c>
      <c r="AE9" s="19"/>
      <c r="AF9" s="10">
        <f t="shared" si="12"/>
        <v>108632.47</v>
      </c>
      <c r="AG9" s="17">
        <v>111566.62</v>
      </c>
      <c r="AH9" s="19"/>
      <c r="AI9" s="10">
        <f t="shared" si="13"/>
        <v>111566.62</v>
      </c>
      <c r="AJ9" s="17">
        <v>111566.62</v>
      </c>
      <c r="AK9" s="19"/>
      <c r="AL9" s="10">
        <f t="shared" si="14"/>
        <v>111566.62</v>
      </c>
      <c r="AM9" s="27">
        <v>261566.62</v>
      </c>
      <c r="AN9" s="29"/>
      <c r="AO9" s="10">
        <f t="shared" si="15"/>
        <v>261566.62</v>
      </c>
      <c r="AP9" s="17">
        <f t="shared" si="16"/>
        <v>1531785.31</v>
      </c>
      <c r="AQ9" s="37">
        <f t="shared" si="17"/>
        <v>0</v>
      </c>
      <c r="AR9" s="10">
        <f t="shared" si="18"/>
        <v>1531785.31</v>
      </c>
      <c r="AS9" s="138">
        <f t="shared" ref="AS9:AS77" si="24">(F9+I9+L9)/3</f>
        <v>103367.35333333333</v>
      </c>
      <c r="AT9" s="140"/>
      <c r="AU9" s="140" t="e">
        <f t="shared" si="19"/>
        <v>#DIV/0!</v>
      </c>
      <c r="AV9" s="205">
        <f>(F9+I9+L9+O9+R9+U9)/6</f>
        <v>103384.15333333334</v>
      </c>
      <c r="AW9" s="208"/>
      <c r="AX9" s="208" t="e">
        <f t="shared" si="1"/>
        <v>#DIV/0!</v>
      </c>
      <c r="AY9" s="228">
        <f>(F9+I9+L9+O9+R9+U9+X9+AA9+AD9)/6</f>
        <v>174514.24166666667</v>
      </c>
      <c r="AZ9" s="229"/>
      <c r="BA9" s="229" t="e">
        <f t="shared" si="2"/>
        <v>#DIV/0!</v>
      </c>
      <c r="BB9" s="10">
        <f>AP9/12</f>
        <v>127648.77583333333</v>
      </c>
      <c r="BC9" s="13">
        <v>50318.05</v>
      </c>
      <c r="BD9" s="51">
        <f t="shared" si="3"/>
        <v>2.5368386857863792</v>
      </c>
      <c r="BE9" s="144"/>
      <c r="BF9" s="4"/>
      <c r="BG9" s="4"/>
      <c r="BH9" s="4"/>
      <c r="BI9" s="50">
        <f t="shared" si="23"/>
        <v>127648.77583333333</v>
      </c>
      <c r="BJ9" s="50">
        <f t="shared" si="4"/>
        <v>0</v>
      </c>
      <c r="BK9" s="4"/>
      <c r="BL9" s="4"/>
    </row>
    <row r="10" spans="1:64" ht="57" customHeight="1" thickBot="1">
      <c r="A10" s="512"/>
      <c r="B10" s="327">
        <v>2</v>
      </c>
      <c r="C10" s="266" t="s">
        <v>187</v>
      </c>
      <c r="D10" s="321" t="s">
        <v>183</v>
      </c>
      <c r="E10" s="107"/>
      <c r="F10" s="31">
        <v>87468.72</v>
      </c>
      <c r="G10" s="32"/>
      <c r="H10" s="141">
        <f t="shared" si="6"/>
        <v>87468.72</v>
      </c>
      <c r="I10" s="31">
        <v>87892.6</v>
      </c>
      <c r="J10" s="32"/>
      <c r="K10" s="140">
        <f t="shared" si="0"/>
        <v>87892.6</v>
      </c>
      <c r="L10" s="31">
        <v>88967.74</v>
      </c>
      <c r="M10" s="32"/>
      <c r="N10" s="14">
        <f t="shared" si="7"/>
        <v>88967.74</v>
      </c>
      <c r="O10" s="31">
        <v>87403.47</v>
      </c>
      <c r="P10" s="32"/>
      <c r="Q10" s="14">
        <f t="shared" si="8"/>
        <v>87403.47</v>
      </c>
      <c r="R10" s="31">
        <v>87819.36</v>
      </c>
      <c r="S10" s="32"/>
      <c r="T10" s="14">
        <f t="shared" si="9"/>
        <v>87819.36</v>
      </c>
      <c r="U10" s="31">
        <v>89200.39</v>
      </c>
      <c r="V10" s="32"/>
      <c r="W10" s="13">
        <f t="shared" si="10"/>
        <v>89200.39</v>
      </c>
      <c r="X10" s="31">
        <v>177759.91</v>
      </c>
      <c r="Y10" s="62"/>
      <c r="Z10" s="47">
        <f t="shared" si="5"/>
        <v>177759.91</v>
      </c>
      <c r="AA10" s="31">
        <v>86936.22</v>
      </c>
      <c r="AB10" s="32"/>
      <c r="AC10" s="14">
        <f t="shared" si="11"/>
        <v>86936.22</v>
      </c>
      <c r="AD10" s="31">
        <v>85627.33</v>
      </c>
      <c r="AE10" s="32"/>
      <c r="AF10" s="14">
        <f t="shared" si="12"/>
        <v>85627.33</v>
      </c>
      <c r="AG10" s="31">
        <v>82805.34</v>
      </c>
      <c r="AH10" s="32"/>
      <c r="AI10" s="14">
        <f t="shared" si="13"/>
        <v>82805.34</v>
      </c>
      <c r="AJ10" s="31">
        <v>88245.09</v>
      </c>
      <c r="AK10" s="32"/>
      <c r="AL10" s="14">
        <f t="shared" si="14"/>
        <v>88245.09</v>
      </c>
      <c r="AM10" s="31">
        <v>118752.97</v>
      </c>
      <c r="AN10" s="32"/>
      <c r="AO10" s="14">
        <f t="shared" si="15"/>
        <v>118752.97</v>
      </c>
      <c r="AP10" s="31">
        <f t="shared" si="16"/>
        <v>1168879.1399999999</v>
      </c>
      <c r="AQ10" s="59">
        <f t="shared" si="17"/>
        <v>0</v>
      </c>
      <c r="AR10" s="14">
        <f t="shared" si="18"/>
        <v>1168879.1399999999</v>
      </c>
      <c r="AS10" s="138">
        <f t="shared" si="24"/>
        <v>88109.686666666661</v>
      </c>
      <c r="AT10" s="140"/>
      <c r="AU10" s="141" t="e">
        <f t="shared" si="19"/>
        <v>#DIV/0!</v>
      </c>
      <c r="AV10" s="205">
        <f t="shared" si="20"/>
        <v>88125.38</v>
      </c>
      <c r="AW10" s="208"/>
      <c r="AX10" s="209" t="e">
        <f>AV10/AW10</f>
        <v>#DIV/0!</v>
      </c>
      <c r="AY10" s="228">
        <f t="shared" si="21"/>
        <v>97675.08222222222</v>
      </c>
      <c r="AZ10" s="229"/>
      <c r="BA10" s="232" t="e">
        <f>AY10/AZ10</f>
        <v>#DIV/0!</v>
      </c>
      <c r="BB10" s="14">
        <f>AP10/12</f>
        <v>97406.594999999987</v>
      </c>
      <c r="BC10" s="13">
        <v>50318.05</v>
      </c>
      <c r="BD10" s="55">
        <f>BB10/BC10</f>
        <v>1.9358181606799147</v>
      </c>
      <c r="BE10" s="144"/>
      <c r="BF10" s="4"/>
      <c r="BG10" s="4"/>
      <c r="BH10" s="4"/>
      <c r="BI10" s="50">
        <f t="shared" si="23"/>
        <v>97406.594999999987</v>
      </c>
      <c r="BJ10" s="50">
        <f>BB10-BI10</f>
        <v>0</v>
      </c>
      <c r="BK10" s="4"/>
      <c r="BL10" s="4"/>
    </row>
    <row r="11" spans="1:64" ht="42.6" customHeight="1" thickBot="1">
      <c r="A11" s="512"/>
      <c r="B11" s="327">
        <v>3</v>
      </c>
      <c r="C11" s="266" t="s">
        <v>167</v>
      </c>
      <c r="D11" s="321" t="s">
        <v>105</v>
      </c>
      <c r="E11" s="351"/>
      <c r="F11" s="60">
        <v>0</v>
      </c>
      <c r="G11" s="264"/>
      <c r="H11" s="319">
        <f t="shared" si="6"/>
        <v>0</v>
      </c>
      <c r="I11" s="264">
        <v>26904.52</v>
      </c>
      <c r="J11" s="264"/>
      <c r="K11" s="193">
        <f t="shared" si="0"/>
        <v>26904.52</v>
      </c>
      <c r="L11" s="264">
        <v>49900.639999999999</v>
      </c>
      <c r="M11" s="264"/>
      <c r="N11" s="161">
        <f t="shared" si="7"/>
        <v>49900.639999999999</v>
      </c>
      <c r="O11" s="264">
        <v>13826.56</v>
      </c>
      <c r="P11" s="264"/>
      <c r="Q11" s="295">
        <f t="shared" si="8"/>
        <v>13826.56</v>
      </c>
      <c r="R11" s="31">
        <v>52426.29</v>
      </c>
      <c r="S11" s="32"/>
      <c r="T11" s="63">
        <f t="shared" si="9"/>
        <v>52426.29</v>
      </c>
      <c r="U11" s="81">
        <v>52467.85</v>
      </c>
      <c r="V11" s="32"/>
      <c r="W11" s="161">
        <f t="shared" si="10"/>
        <v>52467.85</v>
      </c>
      <c r="X11" s="81">
        <v>105794.31</v>
      </c>
      <c r="Y11" s="264"/>
      <c r="Z11" s="161">
        <f t="shared" si="5"/>
        <v>105794.31</v>
      </c>
      <c r="AA11" s="264">
        <v>51800.85</v>
      </c>
      <c r="AB11" s="264"/>
      <c r="AC11" s="295">
        <f t="shared" si="11"/>
        <v>51800.85</v>
      </c>
      <c r="AD11" s="264">
        <v>35775.129999999997</v>
      </c>
      <c r="AE11" s="264"/>
      <c r="AF11" s="295">
        <f t="shared" si="12"/>
        <v>35775.129999999997</v>
      </c>
      <c r="AG11" s="264">
        <v>52629.66</v>
      </c>
      <c r="AH11" s="264"/>
      <c r="AI11" s="295">
        <f t="shared" si="13"/>
        <v>52629.66</v>
      </c>
      <c r="AJ11" s="264">
        <v>54469.69</v>
      </c>
      <c r="AK11" s="264"/>
      <c r="AL11" s="295">
        <f t="shared" si="14"/>
        <v>54469.69</v>
      </c>
      <c r="AM11" s="264">
        <v>66659.28</v>
      </c>
      <c r="AN11" s="264"/>
      <c r="AO11" s="14">
        <f t="shared" si="15"/>
        <v>66659.28</v>
      </c>
      <c r="AP11" s="31">
        <f t="shared" si="16"/>
        <v>562654.78</v>
      </c>
      <c r="AQ11" s="59">
        <f t="shared" si="17"/>
        <v>0</v>
      </c>
      <c r="AR11" s="14">
        <f t="shared" si="18"/>
        <v>562654.78</v>
      </c>
      <c r="AS11" s="138">
        <f>(F11+I11+L11)/2</f>
        <v>38402.58</v>
      </c>
      <c r="AT11" s="198"/>
      <c r="AU11" s="141" t="e">
        <f t="shared" si="19"/>
        <v>#DIV/0!</v>
      </c>
      <c r="AV11" s="205">
        <f>(F11+I11+L11+O11+R11+U11)/5</f>
        <v>39105.172000000006</v>
      </c>
      <c r="AW11" s="310"/>
      <c r="AX11" s="209" t="e">
        <f>AV11/AW11</f>
        <v>#DIV/0!</v>
      </c>
      <c r="AY11" s="228">
        <f>(F11+I11+L11+O11+R11+U11+X11+AA11+AD11)/9</f>
        <v>43210.683333333334</v>
      </c>
      <c r="AZ11" s="245"/>
      <c r="BA11" s="232" t="e">
        <f>AY11/AZ11</f>
        <v>#DIV/0!</v>
      </c>
      <c r="BB11" s="14">
        <f>AP11/10</f>
        <v>56265.478000000003</v>
      </c>
      <c r="BC11" s="13">
        <v>50318.05</v>
      </c>
      <c r="BD11" s="55">
        <f>BB11/BC11</f>
        <v>1.1181967107230903</v>
      </c>
      <c r="BE11" s="144"/>
      <c r="BF11" s="4"/>
      <c r="BG11" s="4"/>
      <c r="BH11" s="4"/>
      <c r="BI11" s="50"/>
      <c r="BJ11" s="50"/>
      <c r="BK11" s="4"/>
      <c r="BL11" s="4"/>
    </row>
    <row r="12" spans="1:64" ht="36.75" customHeight="1" thickBot="1">
      <c r="A12" s="514"/>
      <c r="B12" s="327">
        <v>4</v>
      </c>
      <c r="C12" s="341"/>
      <c r="D12" s="341"/>
      <c r="E12" s="321"/>
      <c r="F12" s="60"/>
      <c r="G12" s="36"/>
      <c r="H12" s="198">
        <f t="shared" si="6"/>
        <v>0</v>
      </c>
      <c r="I12" s="264"/>
      <c r="J12" s="264"/>
      <c r="K12" s="193">
        <f t="shared" si="0"/>
        <v>0</v>
      </c>
      <c r="L12" s="264"/>
      <c r="M12" s="264"/>
      <c r="N12" s="161">
        <f t="shared" si="7"/>
        <v>0</v>
      </c>
      <c r="O12" s="80"/>
      <c r="P12" s="36"/>
      <c r="Q12" s="162">
        <f t="shared" si="8"/>
        <v>0</v>
      </c>
      <c r="R12" s="31"/>
      <c r="S12" s="264"/>
      <c r="T12" s="63">
        <f t="shared" si="9"/>
        <v>0</v>
      </c>
      <c r="U12" s="264"/>
      <c r="V12" s="264"/>
      <c r="W12" s="144">
        <f t="shared" si="10"/>
        <v>0</v>
      </c>
      <c r="X12" s="264"/>
      <c r="Y12" s="296"/>
      <c r="Z12" s="160">
        <f t="shared" si="5"/>
        <v>0</v>
      </c>
      <c r="AA12" s="34"/>
      <c r="AB12" s="36"/>
      <c r="AC12" s="162">
        <f t="shared" si="11"/>
        <v>0</v>
      </c>
      <c r="AD12" s="264"/>
      <c r="AE12" s="264"/>
      <c r="AF12" s="295">
        <f t="shared" si="12"/>
        <v>0</v>
      </c>
      <c r="AG12" s="264"/>
      <c r="AH12" s="264"/>
      <c r="AI12" s="295">
        <f t="shared" si="13"/>
        <v>0</v>
      </c>
      <c r="AJ12" s="264"/>
      <c r="AK12" s="264"/>
      <c r="AL12" s="295">
        <f t="shared" si="14"/>
        <v>0</v>
      </c>
      <c r="AM12" s="264"/>
      <c r="AN12" s="264"/>
      <c r="AO12" s="160">
        <f t="shared" si="15"/>
        <v>0</v>
      </c>
      <c r="AP12" s="27">
        <f t="shared" si="16"/>
        <v>0</v>
      </c>
      <c r="AQ12" s="29">
        <f t="shared" si="17"/>
        <v>0</v>
      </c>
      <c r="AR12" s="13">
        <f t="shared" si="18"/>
        <v>0</v>
      </c>
      <c r="AS12" s="138">
        <f t="shared" si="24"/>
        <v>0</v>
      </c>
      <c r="AT12" s="198"/>
      <c r="AU12" s="193" t="e">
        <f t="shared" si="19"/>
        <v>#DIV/0!</v>
      </c>
      <c r="AV12" s="352">
        <f t="shared" si="20"/>
        <v>0</v>
      </c>
      <c r="AW12" s="310"/>
      <c r="AX12" s="220" t="e">
        <f>AV12/AW12</f>
        <v>#DIV/0!</v>
      </c>
      <c r="AY12" s="353">
        <f>(F12+I12+L12+O12+R12+U12+X12+AA12+AD12)/9</f>
        <v>0</v>
      </c>
      <c r="AZ12" s="245"/>
      <c r="BA12" s="245" t="e">
        <f>AY12/AZ12</f>
        <v>#DIV/0!</v>
      </c>
      <c r="BB12" s="160">
        <f>AP12/12</f>
        <v>0</v>
      </c>
      <c r="BC12" s="13"/>
      <c r="BD12" s="82" t="e">
        <f>BB12/BC12</f>
        <v>#DIV/0!</v>
      </c>
      <c r="BE12" s="144"/>
      <c r="BF12" s="4"/>
      <c r="BG12" s="4"/>
      <c r="BH12" s="4"/>
      <c r="BI12" s="50">
        <f t="shared" si="23"/>
        <v>0</v>
      </c>
      <c r="BJ12" s="50">
        <f t="shared" si="4"/>
        <v>0</v>
      </c>
      <c r="BK12" s="4"/>
      <c r="BL12" s="4"/>
    </row>
    <row r="13" spans="1:64" ht="30.75" customHeight="1" thickBot="1">
      <c r="A13" s="515" t="s">
        <v>181</v>
      </c>
      <c r="B13" s="349">
        <v>1</v>
      </c>
      <c r="C13" s="110" t="s">
        <v>164</v>
      </c>
      <c r="D13" s="113" t="s">
        <v>165</v>
      </c>
      <c r="E13" s="348"/>
      <c r="F13" s="264">
        <v>76923.91</v>
      </c>
      <c r="G13" s="264"/>
      <c r="H13" s="140">
        <f t="shared" si="6"/>
        <v>76923.91</v>
      </c>
      <c r="I13" s="264">
        <v>71362.67</v>
      </c>
      <c r="J13" s="264"/>
      <c r="K13" s="424">
        <f t="shared" si="0"/>
        <v>71362.67</v>
      </c>
      <c r="L13" s="296">
        <v>71362.67</v>
      </c>
      <c r="M13" s="296"/>
      <c r="N13" s="376">
        <f t="shared" si="7"/>
        <v>71362.67</v>
      </c>
      <c r="O13" s="264">
        <v>70471.820000000007</v>
      </c>
      <c r="P13" s="264"/>
      <c r="Q13" s="295">
        <f t="shared" si="8"/>
        <v>70471.820000000007</v>
      </c>
      <c r="R13" s="264">
        <v>75788.56</v>
      </c>
      <c r="S13" s="32"/>
      <c r="T13" s="11">
        <f t="shared" si="9"/>
        <v>75788.56</v>
      </c>
      <c r="U13" s="34">
        <v>73188.11</v>
      </c>
      <c r="V13" s="36"/>
      <c r="W13" s="161">
        <f t="shared" si="10"/>
        <v>73188.11</v>
      </c>
      <c r="X13" s="264">
        <v>146777.91</v>
      </c>
      <c r="Y13" s="264"/>
      <c r="Z13" s="335">
        <f t="shared" si="5"/>
        <v>146777.91</v>
      </c>
      <c r="AA13" s="264">
        <v>83110.679999999993</v>
      </c>
      <c r="AB13" s="264"/>
      <c r="AC13" s="295">
        <f t="shared" si="11"/>
        <v>83110.679999999993</v>
      </c>
      <c r="AD13" s="264">
        <v>73219.649999999994</v>
      </c>
      <c r="AE13" s="264"/>
      <c r="AF13" s="295">
        <f t="shared" si="12"/>
        <v>73219.649999999994</v>
      </c>
      <c r="AG13" s="264">
        <v>75120.87</v>
      </c>
      <c r="AH13" s="264"/>
      <c r="AI13" s="295">
        <f t="shared" si="13"/>
        <v>75120.87</v>
      </c>
      <c r="AJ13" s="264">
        <v>70725.97</v>
      </c>
      <c r="AK13" s="264"/>
      <c r="AL13" s="295">
        <f t="shared" si="14"/>
        <v>70725.97</v>
      </c>
      <c r="AM13" s="264">
        <v>181657.35</v>
      </c>
      <c r="AN13" s="264"/>
      <c r="AO13" s="10">
        <f t="shared" si="15"/>
        <v>181657.35</v>
      </c>
      <c r="AP13" s="17">
        <f t="shared" si="16"/>
        <v>1069710.1700000002</v>
      </c>
      <c r="AQ13" s="37">
        <f t="shared" si="17"/>
        <v>0</v>
      </c>
      <c r="AR13" s="10">
        <f t="shared" si="18"/>
        <v>1069710.1700000002</v>
      </c>
      <c r="AS13" s="138">
        <f t="shared" si="24"/>
        <v>73216.416666666672</v>
      </c>
      <c r="AT13" s="195"/>
      <c r="AU13" s="140" t="e">
        <f t="shared" si="19"/>
        <v>#DIV/0!</v>
      </c>
      <c r="AV13" s="205">
        <f t="shared" si="20"/>
        <v>73182.956666666665</v>
      </c>
      <c r="AW13" s="310"/>
      <c r="AX13" s="208" t="e">
        <f>AV13/AW13</f>
        <v>#DIV/0!</v>
      </c>
      <c r="AY13" s="228">
        <f>(F13+I13+L13+O13+R13+U13+X13+AA13+AD13)/9</f>
        <v>82467.331111111125</v>
      </c>
      <c r="AZ13" s="267"/>
      <c r="BA13" s="229" t="e">
        <f>AY13/AZ13</f>
        <v>#DIV/0!</v>
      </c>
      <c r="BB13" s="311">
        <f>AP13/12</f>
        <v>89142.514166666675</v>
      </c>
      <c r="BC13" s="10">
        <v>44485.14</v>
      </c>
      <c r="BD13" s="65">
        <f>BB13/BC13</f>
        <v>2.00387172360628</v>
      </c>
      <c r="BE13" s="144"/>
      <c r="BF13" s="4"/>
      <c r="BG13" s="4"/>
      <c r="BH13" s="4"/>
      <c r="BI13" s="50"/>
      <c r="BJ13" s="50"/>
      <c r="BK13" s="4"/>
      <c r="BL13" s="4"/>
    </row>
    <row r="14" spans="1:64" ht="30" thickBot="1">
      <c r="A14" s="516"/>
      <c r="B14" s="349">
        <v>2</v>
      </c>
      <c r="C14" s="101" t="s">
        <v>123</v>
      </c>
      <c r="D14" s="350" t="s">
        <v>120</v>
      </c>
      <c r="E14" s="322" t="s">
        <v>195</v>
      </c>
      <c r="F14" s="264">
        <v>36126</v>
      </c>
      <c r="G14" s="264">
        <v>16632.009999999998</v>
      </c>
      <c r="H14" s="319">
        <f t="shared" si="6"/>
        <v>52758.009999999995</v>
      </c>
      <c r="I14" s="264">
        <v>38221.160000000003</v>
      </c>
      <c r="J14" s="264">
        <v>15878.62</v>
      </c>
      <c r="K14" s="193">
        <f t="shared" ref="K14:K91" si="25">I14+J14</f>
        <v>54099.780000000006</v>
      </c>
      <c r="L14" s="264">
        <v>40171.32</v>
      </c>
      <c r="M14" s="264">
        <v>15891.75</v>
      </c>
      <c r="N14" s="161">
        <f t="shared" si="7"/>
        <v>56063.07</v>
      </c>
      <c r="O14" s="264">
        <v>41397.06</v>
      </c>
      <c r="P14" s="264">
        <v>15449.81</v>
      </c>
      <c r="Q14" s="160">
        <f t="shared" si="8"/>
        <v>56846.869999999995</v>
      </c>
      <c r="R14" s="42">
        <v>42097.07</v>
      </c>
      <c r="S14" s="44">
        <v>16129.03</v>
      </c>
      <c r="T14" s="162">
        <f t="shared" si="9"/>
        <v>58226.1</v>
      </c>
      <c r="U14" s="264">
        <v>45909.43</v>
      </c>
      <c r="V14" s="32">
        <v>15388.95</v>
      </c>
      <c r="W14" s="161">
        <f t="shared" si="10"/>
        <v>61298.380000000005</v>
      </c>
      <c r="X14" s="264">
        <v>86741.56</v>
      </c>
      <c r="Y14" s="264">
        <v>30832.41</v>
      </c>
      <c r="Z14" s="335">
        <f t="shared" si="5"/>
        <v>117573.97</v>
      </c>
      <c r="AA14" s="264">
        <v>42551.29</v>
      </c>
      <c r="AB14" s="264">
        <v>12626.08</v>
      </c>
      <c r="AC14" s="295">
        <f t="shared" si="11"/>
        <v>55177.37</v>
      </c>
      <c r="AD14" s="264">
        <v>39181.93</v>
      </c>
      <c r="AE14" s="264">
        <v>15125.54</v>
      </c>
      <c r="AF14" s="295">
        <f t="shared" si="12"/>
        <v>54307.47</v>
      </c>
      <c r="AG14" s="264">
        <v>41426.720000000001</v>
      </c>
      <c r="AH14" s="264">
        <v>14706.12</v>
      </c>
      <c r="AI14" s="295">
        <f t="shared" si="13"/>
        <v>56132.840000000004</v>
      </c>
      <c r="AJ14" s="264">
        <v>37477.42</v>
      </c>
      <c r="AK14" s="264">
        <v>14094.56</v>
      </c>
      <c r="AL14" s="160">
        <f t="shared" si="14"/>
        <v>51571.979999999996</v>
      </c>
      <c r="AM14" s="42">
        <v>61396.98</v>
      </c>
      <c r="AN14" s="44">
        <v>31088.400000000001</v>
      </c>
      <c r="AO14" s="13">
        <f t="shared" si="15"/>
        <v>92485.38</v>
      </c>
      <c r="AP14" s="27">
        <f t="shared" si="16"/>
        <v>552697.93999999994</v>
      </c>
      <c r="AQ14" s="29">
        <f t="shared" si="17"/>
        <v>213843.28</v>
      </c>
      <c r="AR14" s="13">
        <f t="shared" si="18"/>
        <v>766541.22</v>
      </c>
      <c r="AS14" s="138">
        <f t="shared" si="24"/>
        <v>38172.826666666668</v>
      </c>
      <c r="AT14" s="138"/>
      <c r="AU14" s="153" t="e">
        <f t="shared" si="19"/>
        <v>#DIV/0!</v>
      </c>
      <c r="AV14" s="208">
        <f t="shared" si="20"/>
        <v>40653.673333333332</v>
      </c>
      <c r="AW14" s="208"/>
      <c r="AX14" s="208" t="e">
        <f>AV14/AW14</f>
        <v>#DIV/0!</v>
      </c>
      <c r="AY14" s="229">
        <f t="shared" si="21"/>
        <v>45821.868888888886</v>
      </c>
      <c r="AZ14" s="229"/>
      <c r="BA14" s="230" t="e">
        <f>AY14/AZ14</f>
        <v>#DIV/0!</v>
      </c>
      <c r="BB14" s="13">
        <f t="shared" si="22"/>
        <v>46058.16166666666</v>
      </c>
      <c r="BC14" s="10">
        <v>44485.14</v>
      </c>
      <c r="BD14" s="68">
        <f>BB14/BC14</f>
        <v>1.0353606095578582</v>
      </c>
      <c r="BE14" s="144"/>
      <c r="BF14" s="4"/>
      <c r="BG14" s="4"/>
      <c r="BH14" s="4"/>
      <c r="BI14" s="50">
        <f t="shared" si="23"/>
        <v>46058.16166666666</v>
      </c>
      <c r="BJ14" s="50">
        <f t="shared" si="4"/>
        <v>0</v>
      </c>
      <c r="BK14" s="4"/>
      <c r="BL14" s="4"/>
    </row>
    <row r="15" spans="1:64" ht="32.25" customHeight="1" thickBot="1">
      <c r="A15" s="7" t="s">
        <v>73</v>
      </c>
      <c r="B15" s="112">
        <v>1</v>
      </c>
      <c r="C15" s="113" t="s">
        <v>74</v>
      </c>
      <c r="D15" s="110" t="s">
        <v>99</v>
      </c>
      <c r="E15" s="100"/>
      <c r="F15" s="67">
        <v>119412.28</v>
      </c>
      <c r="G15" s="44"/>
      <c r="H15" s="138">
        <f t="shared" si="6"/>
        <v>119412.28</v>
      </c>
      <c r="I15" s="42">
        <v>104412.28</v>
      </c>
      <c r="J15" s="44"/>
      <c r="K15" s="153">
        <f t="shared" si="25"/>
        <v>104412.28</v>
      </c>
      <c r="L15" s="42">
        <v>104412.28</v>
      </c>
      <c r="M15" s="44"/>
      <c r="N15" s="12">
        <f t="shared" si="7"/>
        <v>104412.28</v>
      </c>
      <c r="O15" s="42">
        <v>71760.91</v>
      </c>
      <c r="P15" s="44"/>
      <c r="Q15" s="10">
        <f t="shared" si="8"/>
        <v>71760.91</v>
      </c>
      <c r="R15" s="26">
        <v>93554.98</v>
      </c>
      <c r="S15" s="25"/>
      <c r="T15" s="10">
        <f t="shared" si="9"/>
        <v>93554.98</v>
      </c>
      <c r="U15" s="42">
        <v>105249.35</v>
      </c>
      <c r="V15" s="336"/>
      <c r="W15" s="12">
        <f t="shared" si="10"/>
        <v>105249.35</v>
      </c>
      <c r="X15" s="42">
        <v>210498.7</v>
      </c>
      <c r="Y15" s="44"/>
      <c r="Z15" s="10">
        <f t="shared" si="5"/>
        <v>210498.7</v>
      </c>
      <c r="AA15" s="42">
        <v>103121.45</v>
      </c>
      <c r="AB15" s="44"/>
      <c r="AC15" s="10">
        <f t="shared" si="11"/>
        <v>103121.45</v>
      </c>
      <c r="AD15" s="42">
        <v>109646.43</v>
      </c>
      <c r="AE15" s="44"/>
      <c r="AF15" s="10">
        <f t="shared" si="12"/>
        <v>109646.43</v>
      </c>
      <c r="AG15" s="42">
        <v>110175.75</v>
      </c>
      <c r="AH15" s="44"/>
      <c r="AI15" s="10">
        <f t="shared" si="13"/>
        <v>110175.75</v>
      </c>
      <c r="AJ15" s="42">
        <v>212973.55</v>
      </c>
      <c r="AK15" s="44"/>
      <c r="AL15" s="10">
        <f t="shared" si="14"/>
        <v>212973.55</v>
      </c>
      <c r="AM15" s="26">
        <v>331742.37</v>
      </c>
      <c r="AN15" s="25"/>
      <c r="AO15" s="11">
        <f t="shared" si="15"/>
        <v>331742.37</v>
      </c>
      <c r="AP15" s="26">
        <f t="shared" si="16"/>
        <v>1676960.33</v>
      </c>
      <c r="AQ15" s="25">
        <f t="shared" si="17"/>
        <v>0</v>
      </c>
      <c r="AR15" s="11">
        <f t="shared" si="18"/>
        <v>1676960.33</v>
      </c>
      <c r="AS15" s="139">
        <f t="shared" si="24"/>
        <v>109412.27999999998</v>
      </c>
      <c r="AT15" s="139"/>
      <c r="AU15" s="139" t="e">
        <f t="shared" si="19"/>
        <v>#DIV/0!</v>
      </c>
      <c r="AV15" s="207">
        <f t="shared" si="20"/>
        <v>99800.346666666665</v>
      </c>
      <c r="AW15" s="207"/>
      <c r="AX15" s="207" t="e">
        <f t="shared" si="1"/>
        <v>#DIV/0!</v>
      </c>
      <c r="AY15" s="231">
        <f t="shared" si="21"/>
        <v>113563.18444444443</v>
      </c>
      <c r="AZ15" s="231"/>
      <c r="BA15" s="231" t="e">
        <f t="shared" si="2"/>
        <v>#DIV/0!</v>
      </c>
      <c r="BB15" s="11">
        <f t="shared" si="22"/>
        <v>139746.69416666668</v>
      </c>
      <c r="BC15" s="11">
        <v>55410.85</v>
      </c>
      <c r="BD15" s="45">
        <f t="shared" si="3"/>
        <v>2.5220095733356676</v>
      </c>
      <c r="BE15" s="144"/>
      <c r="BF15" s="4"/>
      <c r="BG15" s="4"/>
      <c r="BH15" s="4"/>
      <c r="BI15" s="50">
        <f t="shared" si="23"/>
        <v>139746.69416666668</v>
      </c>
      <c r="BJ15" s="50">
        <f t="shared" si="4"/>
        <v>0</v>
      </c>
      <c r="BK15" s="4"/>
      <c r="BL15" s="4"/>
    </row>
    <row r="16" spans="1:64" ht="40.5" customHeight="1" thickBot="1">
      <c r="A16" s="148" t="s">
        <v>64</v>
      </c>
      <c r="B16" s="112">
        <v>1</v>
      </c>
      <c r="C16" s="110" t="s">
        <v>141</v>
      </c>
      <c r="D16" s="104" t="s">
        <v>113</v>
      </c>
      <c r="E16" s="114"/>
      <c r="F16" s="38">
        <v>90814.79</v>
      </c>
      <c r="G16" s="39"/>
      <c r="H16" s="138">
        <f t="shared" si="6"/>
        <v>90814.79</v>
      </c>
      <c r="I16" s="38">
        <v>80814.789999999994</v>
      </c>
      <c r="J16" s="39"/>
      <c r="K16" s="139">
        <f t="shared" si="25"/>
        <v>80814.789999999994</v>
      </c>
      <c r="L16" s="38">
        <v>77109.399999999994</v>
      </c>
      <c r="M16" s="39"/>
      <c r="N16" s="12">
        <f t="shared" si="7"/>
        <v>77109.399999999994</v>
      </c>
      <c r="O16" s="40">
        <v>75186.679999999993</v>
      </c>
      <c r="P16" s="39"/>
      <c r="Q16" s="10">
        <f t="shared" si="8"/>
        <v>75186.679999999993</v>
      </c>
      <c r="R16" s="40">
        <v>75186.679999999993</v>
      </c>
      <c r="S16" s="39"/>
      <c r="T16" s="13">
        <f t="shared" si="9"/>
        <v>75186.679999999993</v>
      </c>
      <c r="U16" s="40">
        <v>75186.679999999993</v>
      </c>
      <c r="V16" s="39"/>
      <c r="W16" s="12">
        <f t="shared" si="10"/>
        <v>75186.679999999993</v>
      </c>
      <c r="X16" s="40">
        <v>163114.07999999999</v>
      </c>
      <c r="Y16" s="39"/>
      <c r="Z16" s="10">
        <f t="shared" si="5"/>
        <v>163114.07999999999</v>
      </c>
      <c r="AA16" s="40">
        <v>81467.539999999994</v>
      </c>
      <c r="AB16" s="39"/>
      <c r="AC16" s="13">
        <f t="shared" si="11"/>
        <v>81467.539999999994</v>
      </c>
      <c r="AD16" s="40">
        <v>83119.33</v>
      </c>
      <c r="AE16" s="39"/>
      <c r="AF16" s="12">
        <f t="shared" si="12"/>
        <v>83119.33</v>
      </c>
      <c r="AG16" s="40">
        <v>81804.27</v>
      </c>
      <c r="AH16" s="39"/>
      <c r="AI16" s="13">
        <f t="shared" si="13"/>
        <v>81804.27</v>
      </c>
      <c r="AJ16" s="40">
        <v>81558.03</v>
      </c>
      <c r="AK16" s="39"/>
      <c r="AL16" s="13">
        <f t="shared" si="14"/>
        <v>81558.03</v>
      </c>
      <c r="AM16" s="40">
        <v>121558.03</v>
      </c>
      <c r="AN16" s="39"/>
      <c r="AO16" s="13">
        <f t="shared" si="15"/>
        <v>121558.03</v>
      </c>
      <c r="AP16" s="27">
        <f t="shared" si="16"/>
        <v>1086920.3</v>
      </c>
      <c r="AQ16" s="29">
        <f t="shared" si="17"/>
        <v>0</v>
      </c>
      <c r="AR16" s="12">
        <f t="shared" si="18"/>
        <v>1086920.3</v>
      </c>
      <c r="AS16" s="140">
        <f t="shared" si="24"/>
        <v>82912.993333333332</v>
      </c>
      <c r="AT16" s="186"/>
      <c r="AU16" s="187" t="e">
        <f t="shared" si="19"/>
        <v>#DIV/0!</v>
      </c>
      <c r="AV16" s="208">
        <f t="shared" si="20"/>
        <v>79049.836666666655</v>
      </c>
      <c r="AW16" s="212"/>
      <c r="AX16" s="212" t="e">
        <f>AV16/AW16</f>
        <v>#DIV/0!</v>
      </c>
      <c r="AY16" s="229">
        <f t="shared" si="21"/>
        <v>89111.107777777768</v>
      </c>
      <c r="AZ16" s="234"/>
      <c r="BA16" s="234" t="e">
        <f t="shared" si="2"/>
        <v>#DIV/0!</v>
      </c>
      <c r="BB16" s="13">
        <f>AP16/12</f>
        <v>90576.691666666666</v>
      </c>
      <c r="BC16" s="183">
        <v>45788.1</v>
      </c>
      <c r="BD16" s="409">
        <f>BB16/BC16</f>
        <v>1.9781710022181891</v>
      </c>
      <c r="BE16" s="144"/>
      <c r="BF16" s="4"/>
      <c r="BG16" s="4"/>
      <c r="BH16" s="4"/>
      <c r="BI16" s="50">
        <f t="shared" si="23"/>
        <v>90576.691666666666</v>
      </c>
      <c r="BJ16" s="50"/>
      <c r="BK16" s="4"/>
      <c r="BL16" s="4"/>
    </row>
    <row r="17" spans="1:64" ht="36.75" customHeight="1" thickBot="1">
      <c r="A17" s="518" t="s">
        <v>53</v>
      </c>
      <c r="B17" s="99">
        <v>1</v>
      </c>
      <c r="C17" s="100" t="s">
        <v>54</v>
      </c>
      <c r="D17" s="100" t="s">
        <v>99</v>
      </c>
      <c r="E17" s="100"/>
      <c r="F17" s="75">
        <v>83732.36</v>
      </c>
      <c r="G17" s="49"/>
      <c r="H17" s="189">
        <f>F17+G17</f>
        <v>83732.36</v>
      </c>
      <c r="I17" s="48">
        <v>90737.78</v>
      </c>
      <c r="J17" s="49"/>
      <c r="K17" s="189">
        <f>I17+J17</f>
        <v>90737.78</v>
      </c>
      <c r="L17" s="48">
        <v>94012</v>
      </c>
      <c r="M17" s="49"/>
      <c r="N17" s="63">
        <f>L17+M17</f>
        <v>94012</v>
      </c>
      <c r="O17" s="48">
        <v>94638.27</v>
      </c>
      <c r="P17" s="49"/>
      <c r="Q17" s="47">
        <f>O17+P17</f>
        <v>94638.27</v>
      </c>
      <c r="R17" s="48">
        <v>94638.27</v>
      </c>
      <c r="S17" s="49"/>
      <c r="T17" s="47">
        <f>R17+S17</f>
        <v>94638.27</v>
      </c>
      <c r="U17" s="48">
        <v>90884.17</v>
      </c>
      <c r="V17" s="49"/>
      <c r="W17" s="47">
        <f>U17+V17</f>
        <v>90884.17</v>
      </c>
      <c r="X17" s="48">
        <v>187493.5</v>
      </c>
      <c r="Y17" s="49"/>
      <c r="Z17" s="47">
        <f>X17+Y17</f>
        <v>187493.5</v>
      </c>
      <c r="AA17" s="48">
        <v>101221.59</v>
      </c>
      <c r="AB17" s="49"/>
      <c r="AC17" s="47">
        <f>AA17+AB17</f>
        <v>101221.59</v>
      </c>
      <c r="AD17" s="48">
        <v>96980.63</v>
      </c>
      <c r="AE17" s="49"/>
      <c r="AF17" s="47">
        <f>AD17+AE17</f>
        <v>96980.63</v>
      </c>
      <c r="AG17" s="48">
        <v>92902.34</v>
      </c>
      <c r="AH17" s="49"/>
      <c r="AI17" s="47">
        <f>AG17+AH17</f>
        <v>92902.34</v>
      </c>
      <c r="AJ17" s="48">
        <v>94403.03</v>
      </c>
      <c r="AK17" s="49"/>
      <c r="AL17" s="47">
        <f>AJ17+AK17</f>
        <v>94403.03</v>
      </c>
      <c r="AM17" s="48">
        <v>153298.07999999999</v>
      </c>
      <c r="AN17" s="49"/>
      <c r="AO17" s="47">
        <f>AM17+AN17</f>
        <v>153298.07999999999</v>
      </c>
      <c r="AP17" s="48">
        <f t="shared" ref="AP17:AQ19" si="26">F17+I17+L17+O17+R17+U17+X17+AA17+AD17+AG17+AJ17+AM17</f>
        <v>1274942.02</v>
      </c>
      <c r="AQ17" s="49">
        <f t="shared" si="26"/>
        <v>0</v>
      </c>
      <c r="AR17" s="13">
        <f>AP17+AQ17</f>
        <v>1274942.02</v>
      </c>
      <c r="AS17" s="138">
        <f>(F17+I17+L17)/3</f>
        <v>89494.046666666676</v>
      </c>
      <c r="AT17" s="189"/>
      <c r="AU17" s="189" t="e">
        <f>AS17/AT17</f>
        <v>#DIV/0!</v>
      </c>
      <c r="AV17" s="215">
        <f>(F17+I17+L17+O17+R17+U17)/6</f>
        <v>91440.47500000002</v>
      </c>
      <c r="AW17" s="215"/>
      <c r="AX17" s="215" t="e">
        <f>AV17/AW17</f>
        <v>#DIV/0!</v>
      </c>
      <c r="AY17" s="345">
        <f>(F17+I17+L17+O17+R17+U17+X17+AA17+AD17)/9</f>
        <v>103815.39666666667</v>
      </c>
      <c r="AZ17" s="231"/>
      <c r="BA17" s="231" t="e">
        <f>AY17/AZ17</f>
        <v>#DIV/0!</v>
      </c>
      <c r="BB17" s="47">
        <f>AP17/12</f>
        <v>106245.16833333333</v>
      </c>
      <c r="BC17" s="47">
        <v>49828.07</v>
      </c>
      <c r="BD17" s="408">
        <f>BB17/BC17</f>
        <v>2.132235270869077</v>
      </c>
      <c r="BE17" s="144"/>
      <c r="BF17" s="4"/>
      <c r="BG17" s="4"/>
      <c r="BH17" s="4"/>
      <c r="BI17" s="50">
        <f>(AP17)/12</f>
        <v>106245.16833333333</v>
      </c>
      <c r="BJ17" s="50">
        <f>BB17-BI17</f>
        <v>0</v>
      </c>
      <c r="BK17" s="4"/>
      <c r="BL17" s="4"/>
    </row>
    <row r="18" spans="1:64" ht="36.6" customHeight="1" thickBot="1">
      <c r="A18" s="519"/>
      <c r="B18" s="452">
        <v>2</v>
      </c>
      <c r="C18" s="451" t="s">
        <v>203</v>
      </c>
      <c r="D18" s="115" t="s">
        <v>105</v>
      </c>
      <c r="E18" s="322" t="s">
        <v>201</v>
      </c>
      <c r="F18" s="342">
        <v>0</v>
      </c>
      <c r="G18" s="342"/>
      <c r="H18" s="425">
        <f>F18+G18</f>
        <v>0</v>
      </c>
      <c r="I18" s="343">
        <v>14880.24</v>
      </c>
      <c r="J18" s="343">
        <v>11850</v>
      </c>
      <c r="K18" s="425">
        <f>I18+J18</f>
        <v>26730.239999999998</v>
      </c>
      <c r="L18" s="458">
        <v>29760.48</v>
      </c>
      <c r="M18" s="458">
        <v>23700</v>
      </c>
      <c r="N18" s="63">
        <f>L18+M18</f>
        <v>53460.479999999996</v>
      </c>
      <c r="O18" s="458">
        <v>18469.490000000002</v>
      </c>
      <c r="P18" s="459">
        <v>14527.54</v>
      </c>
      <c r="Q18" s="161">
        <f>O18+P18</f>
        <v>32997.03</v>
      </c>
      <c r="R18" s="460">
        <v>29650.48</v>
      </c>
      <c r="S18" s="459">
        <v>23570</v>
      </c>
      <c r="T18" s="47">
        <f>R18+S18</f>
        <v>53220.479999999996</v>
      </c>
      <c r="U18" s="460">
        <v>39171.379999999997</v>
      </c>
      <c r="V18" s="458">
        <v>23570</v>
      </c>
      <c r="W18" s="47">
        <f>U18+V18</f>
        <v>62741.38</v>
      </c>
      <c r="X18" s="458">
        <v>68821.86</v>
      </c>
      <c r="Y18" s="458">
        <v>47140</v>
      </c>
      <c r="Z18" s="47">
        <f>X18+Y18</f>
        <v>115961.86</v>
      </c>
      <c r="AA18" s="458">
        <v>22590.84</v>
      </c>
      <c r="AB18" s="343">
        <v>17958.099999999999</v>
      </c>
      <c r="AC18" s="47">
        <f>AA18+AB18</f>
        <v>40548.94</v>
      </c>
      <c r="AD18" s="461">
        <v>23666.080000000002</v>
      </c>
      <c r="AE18" s="461">
        <v>18400.68</v>
      </c>
      <c r="AF18" s="47">
        <f>AD18+AE18</f>
        <v>42066.76</v>
      </c>
      <c r="AG18" s="343">
        <v>29896.81</v>
      </c>
      <c r="AH18" s="343">
        <v>23505</v>
      </c>
      <c r="AI18" s="47">
        <f>AG18+AH18</f>
        <v>53401.81</v>
      </c>
      <c r="AJ18" s="427">
        <v>30995.1</v>
      </c>
      <c r="AK18" s="427">
        <v>23833.38</v>
      </c>
      <c r="AL18" s="47">
        <f>AJ18+AK18</f>
        <v>54828.479999999996</v>
      </c>
      <c r="AM18" s="427">
        <v>32077.05</v>
      </c>
      <c r="AN18" s="455">
        <v>29357.75</v>
      </c>
      <c r="AO18" s="47">
        <f>AM18+AN18</f>
        <v>61434.8</v>
      </c>
      <c r="AP18" s="48">
        <f t="shared" si="26"/>
        <v>339979.80999999994</v>
      </c>
      <c r="AQ18" s="300">
        <f t="shared" si="26"/>
        <v>257412.45</v>
      </c>
      <c r="AR18" s="13">
        <f>AP18+AQ18</f>
        <v>597392.26</v>
      </c>
      <c r="AS18" s="195">
        <f>(F18+I18+L18)/2</f>
        <v>22320.36</v>
      </c>
      <c r="AT18" s="346"/>
      <c r="AU18" s="193" t="e">
        <f>AS18/AT18</f>
        <v>#DIV/0!</v>
      </c>
      <c r="AV18" s="220">
        <f>(F18+I18+L18+O18+R18+U18)/5</f>
        <v>26386.414000000001</v>
      </c>
      <c r="AW18" s="220"/>
      <c r="AX18" s="454" t="e">
        <f>AV18/AW18</f>
        <v>#DIV/0!</v>
      </c>
      <c r="AY18" s="345">
        <f>(F18+I18+L18+O18+R18+U18+X18+AA18+AD18)/8</f>
        <v>30876.356249999997</v>
      </c>
      <c r="AZ18" s="231"/>
      <c r="BA18" s="347" t="e">
        <f>AY18/AZ18</f>
        <v>#DIV/0!</v>
      </c>
      <c r="BB18" s="161">
        <f>AP18/11</f>
        <v>30907.255454545448</v>
      </c>
      <c r="BC18" s="456">
        <v>49828.07</v>
      </c>
      <c r="BD18" s="313">
        <f>BB18/BC18</f>
        <v>0.62027799701143249</v>
      </c>
    </row>
    <row r="19" spans="1:64" ht="36.6" customHeight="1" thickBot="1">
      <c r="A19" s="518" t="s">
        <v>75</v>
      </c>
      <c r="B19" s="453">
        <v>1</v>
      </c>
      <c r="C19" s="428" t="s">
        <v>246</v>
      </c>
      <c r="D19" s="100" t="s">
        <v>99</v>
      </c>
      <c r="E19" s="322"/>
      <c r="F19" s="342"/>
      <c r="G19" s="342"/>
      <c r="H19" s="425"/>
      <c r="I19" s="343"/>
      <c r="J19" s="343"/>
      <c r="K19" s="425"/>
      <c r="L19" s="343"/>
      <c r="M19" s="343"/>
      <c r="N19" s="161"/>
      <c r="O19" s="343"/>
      <c r="P19" s="343"/>
      <c r="Q19" s="161"/>
      <c r="R19" s="343"/>
      <c r="S19" s="343"/>
      <c r="T19" s="161"/>
      <c r="U19" s="343"/>
      <c r="V19" s="343"/>
      <c r="W19" s="161"/>
      <c r="X19" s="343"/>
      <c r="Y19" s="343"/>
      <c r="Z19" s="161"/>
      <c r="AA19" s="343"/>
      <c r="AB19" s="343"/>
      <c r="AC19" s="161"/>
      <c r="AD19" s="427"/>
      <c r="AE19" s="427"/>
      <c r="AF19" s="161"/>
      <c r="AG19" s="343"/>
      <c r="AH19" s="343"/>
      <c r="AI19" s="161"/>
      <c r="AJ19" s="427">
        <v>0</v>
      </c>
      <c r="AK19" s="427"/>
      <c r="AL19" s="161"/>
      <c r="AM19" s="427">
        <v>90323.49</v>
      </c>
      <c r="AN19" s="462"/>
      <c r="AO19" s="161">
        <f>AM19+AN19</f>
        <v>90323.49</v>
      </c>
      <c r="AP19" s="264">
        <f t="shared" si="26"/>
        <v>90323.49</v>
      </c>
      <c r="AQ19" s="264">
        <f t="shared" si="26"/>
        <v>0</v>
      </c>
      <c r="AR19" s="160">
        <f>AP19+AQ19</f>
        <v>90323.49</v>
      </c>
      <c r="AS19" s="195">
        <f>(F19+I19+L19)/2</f>
        <v>0</v>
      </c>
      <c r="AT19" s="346"/>
      <c r="AU19" s="193"/>
      <c r="AV19" s="220"/>
      <c r="AW19" s="220"/>
      <c r="AX19" s="454" t="e">
        <f>AV19/AW19</f>
        <v>#DIV/0!</v>
      </c>
      <c r="AY19" s="345">
        <f>(F19+I19+L19+O19+R19+U19+X19+AA19+AD19)/8</f>
        <v>0</v>
      </c>
      <c r="AZ19" s="344"/>
      <c r="BA19" s="347"/>
      <c r="BB19" s="161">
        <f>AP19/1</f>
        <v>90323.49</v>
      </c>
      <c r="BC19" s="457">
        <v>43219.12</v>
      </c>
      <c r="BD19" s="313">
        <f>BB19/BC19</f>
        <v>2.0898965550432309</v>
      </c>
    </row>
    <row r="20" spans="1:64" ht="36.75" customHeight="1" thickBot="1">
      <c r="A20" s="523"/>
      <c r="B20" s="102">
        <v>2</v>
      </c>
      <c r="C20" s="104" t="s">
        <v>245</v>
      </c>
      <c r="D20" s="100" t="s">
        <v>99</v>
      </c>
      <c r="E20" s="113" t="s">
        <v>209</v>
      </c>
      <c r="F20" s="67">
        <v>80347.850000000006</v>
      </c>
      <c r="G20" s="44">
        <v>16926</v>
      </c>
      <c r="H20" s="153">
        <f t="shared" si="6"/>
        <v>97273.85</v>
      </c>
      <c r="I20" s="42">
        <v>66324.97</v>
      </c>
      <c r="J20" s="44">
        <v>15519.57</v>
      </c>
      <c r="K20" s="153">
        <f t="shared" si="25"/>
        <v>81844.540000000008</v>
      </c>
      <c r="L20" s="42">
        <v>87273.85</v>
      </c>
      <c r="M20" s="44">
        <v>0</v>
      </c>
      <c r="N20" s="12">
        <f t="shared" si="7"/>
        <v>87273.85</v>
      </c>
      <c r="O20" s="42">
        <v>86761.48</v>
      </c>
      <c r="P20" s="44"/>
      <c r="Q20" s="161">
        <f t="shared" si="8"/>
        <v>86761.48</v>
      </c>
      <c r="R20" s="67">
        <v>89816.320000000007</v>
      </c>
      <c r="S20" s="44"/>
      <c r="T20" s="12">
        <f t="shared" si="9"/>
        <v>89816.320000000007</v>
      </c>
      <c r="U20" s="42">
        <v>86836.84</v>
      </c>
      <c r="V20" s="44"/>
      <c r="W20" s="12">
        <f t="shared" si="10"/>
        <v>86836.84</v>
      </c>
      <c r="X20" s="42">
        <v>174232.93</v>
      </c>
      <c r="Y20" s="44"/>
      <c r="Z20" s="376">
        <f t="shared" si="5"/>
        <v>174232.93</v>
      </c>
      <c r="AA20" s="67">
        <v>89726.32</v>
      </c>
      <c r="AB20" s="264"/>
      <c r="AC20" s="161">
        <f t="shared" si="11"/>
        <v>89726.32</v>
      </c>
      <c r="AD20" s="264">
        <v>90563.54</v>
      </c>
      <c r="AE20" s="264"/>
      <c r="AF20" s="161">
        <f t="shared" si="12"/>
        <v>90563.54</v>
      </c>
      <c r="AG20" s="264">
        <v>89715.65</v>
      </c>
      <c r="AH20" s="264"/>
      <c r="AI20" s="161">
        <f t="shared" si="13"/>
        <v>89715.65</v>
      </c>
      <c r="AJ20" s="264">
        <v>0</v>
      </c>
      <c r="AK20" s="264"/>
      <c r="AL20" s="161">
        <f t="shared" si="14"/>
        <v>0</v>
      </c>
      <c r="AM20" s="264">
        <v>0</v>
      </c>
      <c r="AN20" s="29"/>
      <c r="AO20" s="167">
        <f t="shared" si="15"/>
        <v>0</v>
      </c>
      <c r="AP20" s="296">
        <f t="shared" si="16"/>
        <v>941599.75000000012</v>
      </c>
      <c r="AQ20" s="366">
        <f t="shared" si="17"/>
        <v>32445.57</v>
      </c>
      <c r="AR20" s="12">
        <f>AP20+AQ20</f>
        <v>974045.32000000007</v>
      </c>
      <c r="AS20" s="198">
        <f>(F20+I20+L20)/3</f>
        <v>77982.223333333342</v>
      </c>
      <c r="AT20" s="193"/>
      <c r="AU20" s="193" t="e">
        <f t="shared" si="19"/>
        <v>#DIV/0!</v>
      </c>
      <c r="AV20" s="220">
        <f>(F20+I20+L20+O20+R20+U20)/6</f>
        <v>82893.551666666681</v>
      </c>
      <c r="AW20" s="220"/>
      <c r="AX20" s="220" t="e">
        <f t="shared" si="1"/>
        <v>#DIV/0!</v>
      </c>
      <c r="AY20" s="245">
        <f t="shared" si="21"/>
        <v>94653.788888888899</v>
      </c>
      <c r="AZ20" s="344"/>
      <c r="BA20" s="347" t="e">
        <f t="shared" si="2"/>
        <v>#DIV/0!</v>
      </c>
      <c r="BB20" s="161">
        <f>AP20/10</f>
        <v>94159.975000000006</v>
      </c>
      <c r="BC20" s="367">
        <v>43219.13</v>
      </c>
      <c r="BD20" s="313">
        <f t="shared" si="3"/>
        <v>2.1786642859307905</v>
      </c>
      <c r="BE20" s="144"/>
      <c r="BF20" s="4"/>
      <c r="BG20" s="4"/>
      <c r="BH20" s="4"/>
      <c r="BI20" s="50">
        <f t="shared" si="23"/>
        <v>78466.645833333343</v>
      </c>
      <c r="BJ20" s="50"/>
      <c r="BK20" s="4"/>
      <c r="BL20" s="4"/>
    </row>
    <row r="21" spans="1:64" ht="37.5" customHeight="1" thickBot="1">
      <c r="A21" s="524"/>
      <c r="B21" s="108">
        <v>2</v>
      </c>
      <c r="C21" s="111" t="s">
        <v>247</v>
      </c>
      <c r="D21" s="115" t="s">
        <v>105</v>
      </c>
      <c r="E21" s="113" t="s">
        <v>220</v>
      </c>
      <c r="F21" s="80">
        <v>53406.28</v>
      </c>
      <c r="G21" s="36">
        <v>31572.91</v>
      </c>
      <c r="H21" s="140">
        <f t="shared" si="6"/>
        <v>84979.19</v>
      </c>
      <c r="I21" s="34">
        <v>40023.49</v>
      </c>
      <c r="J21" s="36">
        <v>50070.47</v>
      </c>
      <c r="K21" s="172">
        <f t="shared" si="25"/>
        <v>90093.959999999992</v>
      </c>
      <c r="L21" s="34">
        <v>26588.080000000002</v>
      </c>
      <c r="M21" s="36">
        <v>49365.77</v>
      </c>
      <c r="N21" s="12">
        <f t="shared" si="7"/>
        <v>75953.850000000006</v>
      </c>
      <c r="O21" s="34">
        <v>50700.07</v>
      </c>
      <c r="P21" s="36">
        <v>35422.1</v>
      </c>
      <c r="Q21" s="13">
        <f t="shared" si="8"/>
        <v>86122.17</v>
      </c>
      <c r="R21" s="34">
        <v>47976.13</v>
      </c>
      <c r="S21" s="36">
        <v>35078.46</v>
      </c>
      <c r="T21" s="13">
        <f t="shared" si="9"/>
        <v>83054.59</v>
      </c>
      <c r="U21" s="34">
        <v>52132.03</v>
      </c>
      <c r="V21" s="36">
        <v>36266.47</v>
      </c>
      <c r="W21" s="12">
        <f t="shared" si="10"/>
        <v>88398.5</v>
      </c>
      <c r="X21" s="34">
        <v>99015.55</v>
      </c>
      <c r="Y21" s="36">
        <v>81806.990000000005</v>
      </c>
      <c r="Z21" s="13">
        <f t="shared" si="5"/>
        <v>180822.54</v>
      </c>
      <c r="AA21" s="34">
        <v>46845.39</v>
      </c>
      <c r="AB21" s="36">
        <v>51328.21</v>
      </c>
      <c r="AC21" s="13">
        <f t="shared" si="11"/>
        <v>98173.6</v>
      </c>
      <c r="AD21" s="34">
        <v>38643.300000000003</v>
      </c>
      <c r="AE21" s="36">
        <v>35079.08</v>
      </c>
      <c r="AF21" s="13">
        <f t="shared" si="12"/>
        <v>73722.38</v>
      </c>
      <c r="AG21" s="34">
        <v>40946</v>
      </c>
      <c r="AH21" s="36">
        <v>35079.1</v>
      </c>
      <c r="AI21" s="13">
        <f t="shared" si="13"/>
        <v>76025.100000000006</v>
      </c>
      <c r="AJ21" s="34">
        <v>0</v>
      </c>
      <c r="AK21" s="36"/>
      <c r="AL21" s="13">
        <f t="shared" si="14"/>
        <v>0</v>
      </c>
      <c r="AM21" s="34">
        <v>0</v>
      </c>
      <c r="AN21" s="36"/>
      <c r="AO21" s="12">
        <f t="shared" si="15"/>
        <v>0</v>
      </c>
      <c r="AP21" s="42">
        <f t="shared" si="16"/>
        <v>496276.31999999995</v>
      </c>
      <c r="AQ21" s="336">
        <f t="shared" si="17"/>
        <v>441069.56</v>
      </c>
      <c r="AR21" s="13">
        <f t="shared" si="18"/>
        <v>937345.87999999989</v>
      </c>
      <c r="AS21" s="140">
        <f t="shared" si="24"/>
        <v>40005.949999999997</v>
      </c>
      <c r="AT21" s="172"/>
      <c r="AU21" s="172" t="e">
        <f t="shared" si="19"/>
        <v>#DIV/0!</v>
      </c>
      <c r="AV21" s="208">
        <f t="shared" si="20"/>
        <v>45137.679999999993</v>
      </c>
      <c r="AW21" s="210"/>
      <c r="AX21" s="210" t="e">
        <f t="shared" si="1"/>
        <v>#DIV/0!</v>
      </c>
      <c r="AY21" s="229">
        <f t="shared" si="21"/>
        <v>50592.25777777777</v>
      </c>
      <c r="AZ21" s="233"/>
      <c r="BA21" s="233" t="e">
        <f t="shared" si="2"/>
        <v>#DIV/0!</v>
      </c>
      <c r="BB21" s="13">
        <f>AP21/10</f>
        <v>49627.631999999998</v>
      </c>
      <c r="BC21" s="12">
        <v>43219.13</v>
      </c>
      <c r="BD21" s="58">
        <f t="shared" si="3"/>
        <v>1.1482792920634914</v>
      </c>
      <c r="BE21" s="144"/>
      <c r="BF21" s="4"/>
      <c r="BG21" s="4"/>
      <c r="BH21" s="4"/>
      <c r="BI21" s="50">
        <f t="shared" si="23"/>
        <v>41356.359999999993</v>
      </c>
      <c r="BJ21" s="50">
        <f t="shared" ref="BJ21:BJ25" si="27">BB21-BI21</f>
        <v>8271.2720000000045</v>
      </c>
      <c r="BK21" s="4"/>
      <c r="BL21" s="4"/>
    </row>
    <row r="22" spans="1:64" s="3" customFormat="1" ht="36" customHeight="1" thickBot="1">
      <c r="A22" s="511" t="s">
        <v>44</v>
      </c>
      <c r="B22" s="95">
        <v>1</v>
      </c>
      <c r="C22" s="15" t="s">
        <v>45</v>
      </c>
      <c r="D22" s="15" t="s">
        <v>102</v>
      </c>
      <c r="E22" s="16"/>
      <c r="F22" s="41">
        <v>106384.28</v>
      </c>
      <c r="G22" s="19"/>
      <c r="H22" s="138">
        <f t="shared" si="6"/>
        <v>106384.28</v>
      </c>
      <c r="I22" s="17">
        <v>94384.28</v>
      </c>
      <c r="J22" s="19"/>
      <c r="K22" s="138">
        <f t="shared" si="25"/>
        <v>94384.28</v>
      </c>
      <c r="L22" s="17">
        <v>85395.3</v>
      </c>
      <c r="M22" s="19"/>
      <c r="N22" s="10">
        <f t="shared" si="7"/>
        <v>85395.3</v>
      </c>
      <c r="O22" s="17">
        <v>93437.53</v>
      </c>
      <c r="P22" s="19"/>
      <c r="Q22" s="10">
        <f t="shared" si="8"/>
        <v>93437.53</v>
      </c>
      <c r="R22" s="17">
        <v>41934.129999999997</v>
      </c>
      <c r="S22" s="19"/>
      <c r="T22" s="10">
        <f t="shared" si="9"/>
        <v>41934.129999999997</v>
      </c>
      <c r="U22" s="17">
        <v>78684.240000000005</v>
      </c>
      <c r="V22" s="19"/>
      <c r="W22" s="13">
        <f t="shared" si="10"/>
        <v>78684.240000000005</v>
      </c>
      <c r="X22" s="17">
        <v>171036.01</v>
      </c>
      <c r="Y22" s="19"/>
      <c r="Z22" s="10">
        <f t="shared" si="5"/>
        <v>171036.01</v>
      </c>
      <c r="AA22" s="17">
        <v>84018.48</v>
      </c>
      <c r="AB22" s="19"/>
      <c r="AC22" s="10">
        <f t="shared" si="11"/>
        <v>84018.48</v>
      </c>
      <c r="AD22" s="17">
        <v>0</v>
      </c>
      <c r="AE22" s="19"/>
      <c r="AF22" s="10">
        <f t="shared" si="12"/>
        <v>0</v>
      </c>
      <c r="AG22" s="17">
        <v>0</v>
      </c>
      <c r="AH22" s="19"/>
      <c r="AI22" s="10">
        <f t="shared" si="13"/>
        <v>0</v>
      </c>
      <c r="AJ22" s="17">
        <v>77625.59</v>
      </c>
      <c r="AK22" s="19"/>
      <c r="AL22" s="10">
        <f t="shared" si="14"/>
        <v>77625.59</v>
      </c>
      <c r="AM22" s="17">
        <v>167773.75</v>
      </c>
      <c r="AN22" s="19"/>
      <c r="AO22" s="10">
        <f t="shared" si="15"/>
        <v>167773.75</v>
      </c>
      <c r="AP22" s="17">
        <f t="shared" si="16"/>
        <v>1000673.59</v>
      </c>
      <c r="AQ22" s="19">
        <f t="shared" si="17"/>
        <v>0</v>
      </c>
      <c r="AR22" s="10">
        <f t="shared" si="18"/>
        <v>1000673.59</v>
      </c>
      <c r="AS22" s="138">
        <f t="shared" si="24"/>
        <v>95387.953333333324</v>
      </c>
      <c r="AT22" s="138"/>
      <c r="AU22" s="280" t="e">
        <f t="shared" si="19"/>
        <v>#DIV/0!</v>
      </c>
      <c r="AV22" s="205">
        <f t="shared" si="20"/>
        <v>83369.960000000006</v>
      </c>
      <c r="AW22" s="213"/>
      <c r="AX22" s="213" t="e">
        <f t="shared" si="1"/>
        <v>#DIV/0!</v>
      </c>
      <c r="AY22" s="228">
        <f>(F22+I22+L22+O22+R22+U22+X22+AA22+AD22)/8</f>
        <v>94409.28125</v>
      </c>
      <c r="AZ22" s="235"/>
      <c r="BA22" s="235" t="e">
        <f t="shared" si="2"/>
        <v>#DIV/0!</v>
      </c>
      <c r="BB22" s="10">
        <f>AP22/10</f>
        <v>100067.359</v>
      </c>
      <c r="BC22" s="10">
        <v>49070.75</v>
      </c>
      <c r="BD22" s="65">
        <f t="shared" si="3"/>
        <v>2.0392465776455424</v>
      </c>
      <c r="BE22" s="144"/>
      <c r="BF22" s="4"/>
      <c r="BG22" s="4"/>
      <c r="BH22" s="4"/>
      <c r="BI22" s="50">
        <f t="shared" si="23"/>
        <v>83389.465833333335</v>
      </c>
      <c r="BJ22" s="50">
        <f t="shared" si="27"/>
        <v>16677.893166666661</v>
      </c>
      <c r="BK22" s="4"/>
      <c r="BL22" s="4"/>
    </row>
    <row r="23" spans="1:64" s="3" customFormat="1" ht="30" thickBot="1">
      <c r="A23" s="506"/>
      <c r="B23" s="112">
        <v>2</v>
      </c>
      <c r="C23" s="110" t="s">
        <v>124</v>
      </c>
      <c r="D23" s="115" t="s">
        <v>105</v>
      </c>
      <c r="E23" s="104" t="s">
        <v>121</v>
      </c>
      <c r="F23" s="80">
        <v>34419.29</v>
      </c>
      <c r="G23" s="36">
        <v>30574.79</v>
      </c>
      <c r="H23" s="140">
        <f t="shared" si="6"/>
        <v>64994.080000000002</v>
      </c>
      <c r="I23" s="80">
        <v>34753.61</v>
      </c>
      <c r="J23" s="36">
        <v>30746.65</v>
      </c>
      <c r="K23" s="153">
        <f t="shared" si="25"/>
        <v>65500.26</v>
      </c>
      <c r="L23" s="80">
        <v>42408.11</v>
      </c>
      <c r="M23" s="36">
        <v>27061.51</v>
      </c>
      <c r="N23" s="12">
        <f t="shared" si="7"/>
        <v>69469.62</v>
      </c>
      <c r="O23" s="34">
        <v>35391.65</v>
      </c>
      <c r="P23" s="36">
        <v>27961.31</v>
      </c>
      <c r="Q23" s="13">
        <f t="shared" si="8"/>
        <v>63352.960000000006</v>
      </c>
      <c r="R23" s="34">
        <v>38144.339999999997</v>
      </c>
      <c r="S23" s="36">
        <v>27979.31</v>
      </c>
      <c r="T23" s="13">
        <f t="shared" si="9"/>
        <v>66123.649999999994</v>
      </c>
      <c r="U23" s="34">
        <v>35126.14</v>
      </c>
      <c r="V23" s="36">
        <v>28025.77</v>
      </c>
      <c r="W23" s="33">
        <f t="shared" si="10"/>
        <v>63151.91</v>
      </c>
      <c r="X23" s="34">
        <v>74239.7</v>
      </c>
      <c r="Y23" s="36">
        <v>59135.65</v>
      </c>
      <c r="Z23" s="13">
        <f>X23+Y23</f>
        <v>133375.35</v>
      </c>
      <c r="AA23" s="34">
        <v>42920.25</v>
      </c>
      <c r="AB23" s="36">
        <v>28025.15</v>
      </c>
      <c r="AC23" s="13">
        <f t="shared" si="11"/>
        <v>70945.399999999994</v>
      </c>
      <c r="AD23" s="34">
        <v>39310.26</v>
      </c>
      <c r="AE23" s="36">
        <v>27979.31</v>
      </c>
      <c r="AF23" s="13">
        <f t="shared" si="12"/>
        <v>67289.570000000007</v>
      </c>
      <c r="AG23" s="34">
        <v>39401.86</v>
      </c>
      <c r="AH23" s="36">
        <v>28354.91</v>
      </c>
      <c r="AI23" s="13">
        <f t="shared" si="13"/>
        <v>67756.77</v>
      </c>
      <c r="AJ23" s="34">
        <v>34715.01</v>
      </c>
      <c r="AK23" s="36">
        <v>31504.81</v>
      </c>
      <c r="AL23" s="13">
        <f t="shared" si="14"/>
        <v>66219.820000000007</v>
      </c>
      <c r="AM23" s="34">
        <v>67332.460000000006</v>
      </c>
      <c r="AN23" s="36">
        <v>31868.81</v>
      </c>
      <c r="AO23" s="13">
        <f t="shared" si="15"/>
        <v>99201.27</v>
      </c>
      <c r="AP23" s="17">
        <f t="shared" si="16"/>
        <v>518162.68000000005</v>
      </c>
      <c r="AQ23" s="19">
        <f t="shared" si="17"/>
        <v>379217.98</v>
      </c>
      <c r="AR23" s="13">
        <f t="shared" si="18"/>
        <v>897380.66</v>
      </c>
      <c r="AS23" s="138">
        <f t="shared" si="24"/>
        <v>37193.67</v>
      </c>
      <c r="AT23" s="138"/>
      <c r="AU23" s="281" t="e">
        <f t="shared" si="19"/>
        <v>#DIV/0!</v>
      </c>
      <c r="AV23" s="208">
        <f t="shared" si="20"/>
        <v>36707.19</v>
      </c>
      <c r="AW23" s="214"/>
      <c r="AX23" s="214" t="e">
        <f>AV23/AW23</f>
        <v>#DIV/0!</v>
      </c>
      <c r="AY23" s="229">
        <f t="shared" si="21"/>
        <v>41857.038888888892</v>
      </c>
      <c r="AZ23" s="236"/>
      <c r="BA23" s="236" t="e">
        <f>AY23/AZ23</f>
        <v>#DIV/0!</v>
      </c>
      <c r="BB23" s="10">
        <f t="shared" si="22"/>
        <v>43180.223333333335</v>
      </c>
      <c r="BC23" s="10">
        <v>49070.75</v>
      </c>
      <c r="BD23" s="51">
        <f>BB23/BC23</f>
        <v>0.87995849530185166</v>
      </c>
      <c r="BE23" s="144"/>
      <c r="BF23" s="4"/>
      <c r="BG23" s="4"/>
      <c r="BH23" s="4"/>
      <c r="BI23" s="50">
        <f t="shared" si="23"/>
        <v>43180.223333333335</v>
      </c>
      <c r="BJ23" s="50">
        <f t="shared" si="27"/>
        <v>0</v>
      </c>
      <c r="BK23" s="4"/>
      <c r="BL23" s="4"/>
    </row>
    <row r="24" spans="1:64" ht="30.75" thickBot="1">
      <c r="A24" s="116" t="s">
        <v>67</v>
      </c>
      <c r="B24" s="99">
        <v>1</v>
      </c>
      <c r="C24" s="100" t="s">
        <v>68</v>
      </c>
      <c r="D24" s="100" t="s">
        <v>99</v>
      </c>
      <c r="E24" s="100"/>
      <c r="F24" s="75">
        <v>94534.69</v>
      </c>
      <c r="G24" s="49"/>
      <c r="H24" s="138">
        <f t="shared" si="6"/>
        <v>94534.69</v>
      </c>
      <c r="I24" s="75">
        <v>71546.3</v>
      </c>
      <c r="J24" s="49"/>
      <c r="K24" s="139">
        <f t="shared" si="25"/>
        <v>71546.3</v>
      </c>
      <c r="L24" s="75">
        <v>29224.69</v>
      </c>
      <c r="M24" s="49"/>
      <c r="N24" s="21">
        <f t="shared" si="7"/>
        <v>29224.69</v>
      </c>
      <c r="O24" s="48">
        <v>80431.94</v>
      </c>
      <c r="P24" s="49"/>
      <c r="Q24" s="10">
        <f t="shared" si="8"/>
        <v>80431.94</v>
      </c>
      <c r="R24" s="48">
        <v>80431.94</v>
      </c>
      <c r="S24" s="49"/>
      <c r="T24" s="10">
        <f t="shared" si="9"/>
        <v>80431.94</v>
      </c>
      <c r="U24" s="48">
        <v>75919.44</v>
      </c>
      <c r="V24" s="49"/>
      <c r="W24" s="11">
        <f t="shared" si="10"/>
        <v>75919.44</v>
      </c>
      <c r="X24" s="48">
        <v>157398.17000000001</v>
      </c>
      <c r="Y24" s="49"/>
      <c r="Z24" s="13">
        <f t="shared" ref="Z24:Z96" si="28">X24+Y24</f>
        <v>157398.17000000001</v>
      </c>
      <c r="AA24" s="48">
        <v>80367.28</v>
      </c>
      <c r="AB24" s="49"/>
      <c r="AC24" s="10">
        <f t="shared" si="11"/>
        <v>80367.28</v>
      </c>
      <c r="AD24" s="48">
        <v>89554</v>
      </c>
      <c r="AE24" s="49"/>
      <c r="AF24" s="10">
        <f t="shared" si="12"/>
        <v>89554</v>
      </c>
      <c r="AG24" s="48">
        <v>83798.53</v>
      </c>
      <c r="AH24" s="49"/>
      <c r="AI24" s="10">
        <f t="shared" si="13"/>
        <v>83798.53</v>
      </c>
      <c r="AJ24" s="48">
        <v>165282.56</v>
      </c>
      <c r="AK24" s="49"/>
      <c r="AL24" s="10">
        <f t="shared" si="14"/>
        <v>165282.56</v>
      </c>
      <c r="AM24" s="48">
        <v>227495.14</v>
      </c>
      <c r="AN24" s="49"/>
      <c r="AO24" s="10">
        <f t="shared" si="15"/>
        <v>227495.14</v>
      </c>
      <c r="AP24" s="17">
        <f t="shared" si="16"/>
        <v>1235984.6800000002</v>
      </c>
      <c r="AQ24" s="19">
        <f t="shared" si="17"/>
        <v>0</v>
      </c>
      <c r="AR24" s="10">
        <f t="shared" si="18"/>
        <v>1235984.6800000002</v>
      </c>
      <c r="AS24" s="138">
        <f t="shared" si="24"/>
        <v>65101.893333333333</v>
      </c>
      <c r="AT24" s="189"/>
      <c r="AU24" s="282" t="e">
        <f t="shared" si="19"/>
        <v>#DIV/0!</v>
      </c>
      <c r="AV24" s="205">
        <f t="shared" si="20"/>
        <v>72014.833333333328</v>
      </c>
      <c r="AW24" s="205"/>
      <c r="AX24" s="205" t="e">
        <f t="shared" si="1"/>
        <v>#DIV/0!</v>
      </c>
      <c r="AY24" s="345">
        <f t="shared" si="21"/>
        <v>84378.716666666674</v>
      </c>
      <c r="AZ24" s="231"/>
      <c r="BA24" s="231" t="e">
        <f t="shared" si="2"/>
        <v>#DIV/0!</v>
      </c>
      <c r="BB24" s="10">
        <f t="shared" si="22"/>
        <v>102998.72333333334</v>
      </c>
      <c r="BC24" s="11">
        <v>51488.62</v>
      </c>
      <c r="BD24" s="408">
        <f t="shared" si="3"/>
        <v>2.000417244302398</v>
      </c>
      <c r="BE24" s="144"/>
      <c r="BF24" s="4"/>
      <c r="BG24" s="4"/>
      <c r="BH24" s="4"/>
      <c r="BI24" s="50">
        <f t="shared" si="23"/>
        <v>102998.72333333334</v>
      </c>
      <c r="BJ24" s="50">
        <f t="shared" si="27"/>
        <v>0</v>
      </c>
      <c r="BK24" s="4"/>
      <c r="BL24" s="4"/>
    </row>
    <row r="25" spans="1:64" ht="40.5" customHeight="1" thickBot="1">
      <c r="A25" s="146" t="s">
        <v>92</v>
      </c>
      <c r="B25" s="108">
        <v>1</v>
      </c>
      <c r="C25" s="109" t="s">
        <v>134</v>
      </c>
      <c r="D25" s="111" t="s">
        <v>102</v>
      </c>
      <c r="E25" s="111"/>
      <c r="F25" s="48">
        <v>73308.89</v>
      </c>
      <c r="G25" s="49"/>
      <c r="H25" s="139">
        <f t="shared" si="6"/>
        <v>73308.89</v>
      </c>
      <c r="I25" s="48">
        <v>59261.7</v>
      </c>
      <c r="J25" s="49"/>
      <c r="K25" s="139">
        <f t="shared" si="25"/>
        <v>59261.7</v>
      </c>
      <c r="L25" s="48">
        <v>69628.240000000005</v>
      </c>
      <c r="M25" s="49"/>
      <c r="N25" s="63">
        <f t="shared" si="7"/>
        <v>69628.240000000005</v>
      </c>
      <c r="O25" s="48">
        <v>66381.210000000006</v>
      </c>
      <c r="P25" s="49"/>
      <c r="Q25" s="11">
        <f t="shared" si="8"/>
        <v>66381.210000000006</v>
      </c>
      <c r="R25" s="48">
        <v>67381.210000000006</v>
      </c>
      <c r="S25" s="49"/>
      <c r="T25" s="47">
        <f t="shared" si="9"/>
        <v>67381.210000000006</v>
      </c>
      <c r="U25" s="48">
        <v>68427.86</v>
      </c>
      <c r="V25" s="49"/>
      <c r="W25" s="47">
        <f t="shared" si="10"/>
        <v>68427.86</v>
      </c>
      <c r="X25" s="48">
        <v>138987.44</v>
      </c>
      <c r="Y25" s="49"/>
      <c r="Z25" s="13">
        <f t="shared" si="28"/>
        <v>138987.44</v>
      </c>
      <c r="AA25" s="48">
        <v>70559.58</v>
      </c>
      <c r="AB25" s="49"/>
      <c r="AC25" s="47">
        <f t="shared" si="11"/>
        <v>70559.58</v>
      </c>
      <c r="AD25" s="48">
        <v>70559.58</v>
      </c>
      <c r="AE25" s="49"/>
      <c r="AF25" s="47">
        <f t="shared" si="12"/>
        <v>70559.58</v>
      </c>
      <c r="AG25" s="48">
        <v>65754.89</v>
      </c>
      <c r="AH25" s="49"/>
      <c r="AI25" s="47">
        <f t="shared" si="13"/>
        <v>65754.89</v>
      </c>
      <c r="AJ25" s="48">
        <v>65754.89</v>
      </c>
      <c r="AK25" s="49"/>
      <c r="AL25" s="47">
        <f t="shared" si="14"/>
        <v>65754.89</v>
      </c>
      <c r="AM25" s="48">
        <v>125754.89</v>
      </c>
      <c r="AN25" s="49"/>
      <c r="AO25" s="47">
        <f t="shared" si="15"/>
        <v>125754.89</v>
      </c>
      <c r="AP25" s="17">
        <f t="shared" si="16"/>
        <v>941760.38</v>
      </c>
      <c r="AQ25" s="19">
        <f t="shared" si="17"/>
        <v>0</v>
      </c>
      <c r="AR25" s="47">
        <f t="shared" si="18"/>
        <v>941760.38</v>
      </c>
      <c r="AS25" s="189">
        <f t="shared" si="24"/>
        <v>67399.61</v>
      </c>
      <c r="AT25" s="189"/>
      <c r="AU25" s="282" t="e">
        <f t="shared" si="19"/>
        <v>#DIV/0!</v>
      </c>
      <c r="AV25" s="215">
        <f t="shared" si="20"/>
        <v>67398.185000000012</v>
      </c>
      <c r="AW25" s="443"/>
      <c r="AX25" s="220" t="e">
        <f>AV25/AW25</f>
        <v>#DIV/0!</v>
      </c>
      <c r="AY25" s="245">
        <f t="shared" si="21"/>
        <v>76055.078888888878</v>
      </c>
      <c r="AZ25" s="444"/>
      <c r="BA25" s="231" t="e">
        <f>AY25/AZ25</f>
        <v>#DIV/0!</v>
      </c>
      <c r="BB25" s="47">
        <f t="shared" si="22"/>
        <v>78480.031666666662</v>
      </c>
      <c r="BC25" s="268">
        <v>47470.91</v>
      </c>
      <c r="BD25" s="313">
        <f>BB25/BC25</f>
        <v>1.6532236619577476</v>
      </c>
      <c r="BE25" s="144"/>
      <c r="BF25" s="4"/>
      <c r="BG25" s="4"/>
      <c r="BH25" s="166"/>
      <c r="BI25" s="50">
        <f t="shared" si="23"/>
        <v>78480.031666666662</v>
      </c>
      <c r="BJ25" s="50">
        <f t="shared" si="27"/>
        <v>0</v>
      </c>
      <c r="BK25" s="4"/>
      <c r="BL25" s="4"/>
    </row>
    <row r="26" spans="1:64" ht="40.5" customHeight="1" thickBot="1">
      <c r="A26" s="146" t="s">
        <v>156</v>
      </c>
      <c r="B26" s="99"/>
      <c r="C26" s="101" t="s">
        <v>168</v>
      </c>
      <c r="D26" s="100" t="s">
        <v>99</v>
      </c>
      <c r="E26" s="100"/>
      <c r="F26" s="24">
        <v>75371.520000000004</v>
      </c>
      <c r="G26" s="25"/>
      <c r="H26" s="139">
        <f t="shared" si="6"/>
        <v>75371.520000000004</v>
      </c>
      <c r="I26" s="26">
        <v>60262.18</v>
      </c>
      <c r="J26" s="25"/>
      <c r="K26" s="153">
        <f t="shared" si="25"/>
        <v>60262.18</v>
      </c>
      <c r="L26" s="26">
        <v>63371.519999999997</v>
      </c>
      <c r="M26" s="25"/>
      <c r="N26" s="11">
        <f t="shared" si="7"/>
        <v>63371.519999999997</v>
      </c>
      <c r="O26" s="26">
        <v>64915.17</v>
      </c>
      <c r="P26" s="25"/>
      <c r="Q26" s="11">
        <f t="shared" si="8"/>
        <v>64915.17</v>
      </c>
      <c r="R26" s="26">
        <v>64915.17</v>
      </c>
      <c r="S26" s="25"/>
      <c r="T26" s="11">
        <f t="shared" si="9"/>
        <v>64915.17</v>
      </c>
      <c r="U26" s="26">
        <v>64915.17</v>
      </c>
      <c r="V26" s="25"/>
      <c r="W26" s="11">
        <f t="shared" si="10"/>
        <v>64915.17</v>
      </c>
      <c r="X26" s="26">
        <v>128672.6</v>
      </c>
      <c r="Y26" s="25"/>
      <c r="Z26" s="13">
        <f t="shared" si="28"/>
        <v>128672.6</v>
      </c>
      <c r="AA26" s="26">
        <v>63757.43</v>
      </c>
      <c r="AB26" s="25"/>
      <c r="AC26" s="11">
        <f t="shared" si="11"/>
        <v>63757.43</v>
      </c>
      <c r="AD26" s="26">
        <v>65611.8</v>
      </c>
      <c r="AE26" s="25"/>
      <c r="AF26" s="11">
        <f t="shared" si="12"/>
        <v>65611.8</v>
      </c>
      <c r="AG26" s="26">
        <v>68733.17</v>
      </c>
      <c r="AH26" s="25"/>
      <c r="AI26" s="11">
        <f t="shared" si="13"/>
        <v>68733.17</v>
      </c>
      <c r="AJ26" s="26">
        <v>66733.17</v>
      </c>
      <c r="AK26" s="25"/>
      <c r="AL26" s="11">
        <f t="shared" si="14"/>
        <v>66733.17</v>
      </c>
      <c r="AM26" s="26">
        <v>117281.4</v>
      </c>
      <c r="AN26" s="25"/>
      <c r="AO26" s="11">
        <f t="shared" si="15"/>
        <v>117281.4</v>
      </c>
      <c r="AP26" s="17">
        <f t="shared" si="16"/>
        <v>904540.30000000016</v>
      </c>
      <c r="AQ26" s="19">
        <f t="shared" si="17"/>
        <v>0</v>
      </c>
      <c r="AR26" s="439">
        <f>AP26+AQ26</f>
        <v>904540.30000000016</v>
      </c>
      <c r="AS26" s="193">
        <f>(F26+I26+L26)/3</f>
        <v>66335.073333333334</v>
      </c>
      <c r="AT26" s="364"/>
      <c r="AU26" s="440" t="e">
        <f t="shared" si="19"/>
        <v>#DIV/0!</v>
      </c>
      <c r="AV26" s="220">
        <f>(F26+I26+L26+O26+R26+U26)/6</f>
        <v>65625.121666666659</v>
      </c>
      <c r="AW26" s="450"/>
      <c r="AX26" s="220" t="e">
        <f>AV26/AW26</f>
        <v>#DIV/0!</v>
      </c>
      <c r="AY26" s="245">
        <f>(F26+I26+L26+O26+R26+U26+X26+AA26+AD26)/9</f>
        <v>72421.395555555559</v>
      </c>
      <c r="AZ26" s="445"/>
      <c r="BA26" s="230" t="e">
        <f>AY26/AZ26</f>
        <v>#DIV/0!</v>
      </c>
      <c r="BB26" s="11">
        <f>AP26/12</f>
        <v>75378.358333333352</v>
      </c>
      <c r="BC26" s="297">
        <v>45400.37</v>
      </c>
      <c r="BD26" s="313">
        <f>BB26/BC26</f>
        <v>1.6603027317471939</v>
      </c>
      <c r="BE26" s="144"/>
      <c r="BF26" s="4"/>
      <c r="BG26" s="4"/>
      <c r="BH26" s="166"/>
      <c r="BI26" s="50">
        <f t="shared" si="23"/>
        <v>75378.358333333352</v>
      </c>
      <c r="BJ26" s="50"/>
      <c r="BK26" s="4"/>
      <c r="BL26" s="4"/>
    </row>
    <row r="27" spans="1:64" s="3" customFormat="1" ht="30.75" thickBot="1">
      <c r="A27" s="146" t="s">
        <v>46</v>
      </c>
      <c r="B27" s="108">
        <v>2</v>
      </c>
      <c r="C27" s="332" t="s">
        <v>135</v>
      </c>
      <c r="D27" s="111" t="s">
        <v>39</v>
      </c>
      <c r="E27" s="111"/>
      <c r="F27" s="80">
        <v>74267.960000000006</v>
      </c>
      <c r="G27" s="36"/>
      <c r="H27" s="140">
        <f t="shared" si="6"/>
        <v>74267.960000000006</v>
      </c>
      <c r="I27" s="34">
        <v>64267.96</v>
      </c>
      <c r="J27" s="36"/>
      <c r="K27" s="153">
        <f t="shared" si="25"/>
        <v>64267.96</v>
      </c>
      <c r="L27" s="34">
        <v>72730.960000000006</v>
      </c>
      <c r="M27" s="36"/>
      <c r="N27" s="12">
        <f t="shared" si="7"/>
        <v>72730.960000000006</v>
      </c>
      <c r="O27" s="34">
        <v>75987.53</v>
      </c>
      <c r="P27" s="36"/>
      <c r="Q27" s="13">
        <f t="shared" si="8"/>
        <v>75987.53</v>
      </c>
      <c r="R27" s="34">
        <v>75987.53</v>
      </c>
      <c r="S27" s="36"/>
      <c r="T27" s="13">
        <f t="shared" si="9"/>
        <v>75987.53</v>
      </c>
      <c r="U27" s="34">
        <v>75987.53</v>
      </c>
      <c r="V27" s="36"/>
      <c r="W27" s="12">
        <f t="shared" si="10"/>
        <v>75987.53</v>
      </c>
      <c r="X27" s="34">
        <v>155663.99</v>
      </c>
      <c r="Y27" s="36"/>
      <c r="Z27" s="13">
        <f t="shared" si="28"/>
        <v>155663.99</v>
      </c>
      <c r="AA27" s="34">
        <v>76801.67</v>
      </c>
      <c r="AB27" s="36"/>
      <c r="AC27" s="13">
        <f t="shared" si="11"/>
        <v>76801.67</v>
      </c>
      <c r="AD27" s="34">
        <v>78219.009999999995</v>
      </c>
      <c r="AE27" s="36"/>
      <c r="AF27" s="13">
        <f t="shared" si="12"/>
        <v>78219.009999999995</v>
      </c>
      <c r="AG27" s="34">
        <v>77368.81</v>
      </c>
      <c r="AH27" s="36"/>
      <c r="AI27" s="13">
        <f t="shared" si="13"/>
        <v>77368.81</v>
      </c>
      <c r="AJ27" s="34">
        <v>112602.47</v>
      </c>
      <c r="AK27" s="36"/>
      <c r="AL27" s="13">
        <f t="shared" si="14"/>
        <v>112602.47</v>
      </c>
      <c r="AM27" s="34">
        <v>172985.65</v>
      </c>
      <c r="AN27" s="36"/>
      <c r="AO27" s="13">
        <f t="shared" si="15"/>
        <v>172985.65</v>
      </c>
      <c r="AP27" s="17">
        <f t="shared" si="16"/>
        <v>1112871.07</v>
      </c>
      <c r="AQ27" s="19">
        <f t="shared" si="17"/>
        <v>0</v>
      </c>
      <c r="AR27" s="13">
        <f t="shared" si="18"/>
        <v>1112871.07</v>
      </c>
      <c r="AS27" s="140">
        <f t="shared" si="24"/>
        <v>70422.293333333335</v>
      </c>
      <c r="AT27" s="172"/>
      <c r="AU27" s="283" t="e">
        <f t="shared" si="19"/>
        <v>#DIV/0!</v>
      </c>
      <c r="AV27" s="208">
        <f t="shared" si="20"/>
        <v>73204.911666666681</v>
      </c>
      <c r="AW27" s="216"/>
      <c r="AX27" s="216" t="e">
        <f>AV27/AW27</f>
        <v>#DIV/0!</v>
      </c>
      <c r="AY27" s="229">
        <f t="shared" si="21"/>
        <v>83323.793333333349</v>
      </c>
      <c r="AZ27" s="237"/>
      <c r="BA27" s="237" t="e">
        <f>AY27/AZ27</f>
        <v>#DIV/0!</v>
      </c>
      <c r="BB27" s="13">
        <f t="shared" si="22"/>
        <v>92739.255833333344</v>
      </c>
      <c r="BC27" s="12">
        <v>50903.13</v>
      </c>
      <c r="BD27" s="68">
        <f>BB27/BC27</f>
        <v>1.8218772761779747</v>
      </c>
      <c r="BE27" s="144"/>
      <c r="BF27" s="4"/>
      <c r="BG27" s="4"/>
      <c r="BH27" s="4"/>
      <c r="BI27" s="50">
        <f t="shared" si="23"/>
        <v>92739.255833333344</v>
      </c>
      <c r="BJ27" s="50"/>
      <c r="BK27" s="4"/>
      <c r="BL27" s="4"/>
    </row>
    <row r="28" spans="1:64" s="3" customFormat="1" ht="30.75" customHeight="1" thickBot="1">
      <c r="A28" s="148" t="s">
        <v>47</v>
      </c>
      <c r="B28" s="330">
        <v>1</v>
      </c>
      <c r="C28" s="333" t="s">
        <v>48</v>
      </c>
      <c r="D28" s="266" t="s">
        <v>114</v>
      </c>
      <c r="E28" s="303"/>
      <c r="F28" s="264">
        <v>96711.31</v>
      </c>
      <c r="G28" s="37"/>
      <c r="H28" s="195">
        <f t="shared" si="6"/>
        <v>96711.31</v>
      </c>
      <c r="I28" s="264">
        <v>87463.42</v>
      </c>
      <c r="J28" s="264"/>
      <c r="K28" s="328">
        <f t="shared" si="25"/>
        <v>87463.42</v>
      </c>
      <c r="L28" s="264">
        <v>43310.07</v>
      </c>
      <c r="M28" s="264"/>
      <c r="N28" s="335">
        <f t="shared" si="7"/>
        <v>43310.07</v>
      </c>
      <c r="O28" s="264">
        <v>87046.81</v>
      </c>
      <c r="P28" s="264"/>
      <c r="Q28" s="329">
        <f t="shared" si="8"/>
        <v>87046.81</v>
      </c>
      <c r="R28" s="17">
        <v>87046.81</v>
      </c>
      <c r="S28" s="264"/>
      <c r="T28" s="335">
        <f t="shared" si="9"/>
        <v>87046.81</v>
      </c>
      <c r="U28" s="264">
        <v>87046.81</v>
      </c>
      <c r="V28" s="264"/>
      <c r="W28" s="329">
        <f t="shared" si="10"/>
        <v>87046.81</v>
      </c>
      <c r="X28" s="48">
        <v>172547.52</v>
      </c>
      <c r="Y28" s="49"/>
      <c r="Z28" s="13">
        <f t="shared" si="28"/>
        <v>172547.52</v>
      </c>
      <c r="AA28" s="48">
        <v>92493.04</v>
      </c>
      <c r="AB28" s="49"/>
      <c r="AC28" s="10">
        <f t="shared" si="11"/>
        <v>92493.04</v>
      </c>
      <c r="AD28" s="48">
        <v>90544.65</v>
      </c>
      <c r="AE28" s="49"/>
      <c r="AF28" s="10">
        <f t="shared" si="12"/>
        <v>90544.65</v>
      </c>
      <c r="AG28" s="48">
        <v>91643.85</v>
      </c>
      <c r="AH28" s="49"/>
      <c r="AI28" s="10">
        <f t="shared" si="13"/>
        <v>91643.85</v>
      </c>
      <c r="AJ28" s="48">
        <v>79238.02</v>
      </c>
      <c r="AK28" s="49"/>
      <c r="AL28" s="10">
        <f t="shared" si="14"/>
        <v>79238.02</v>
      </c>
      <c r="AM28" s="48">
        <v>143394.19</v>
      </c>
      <c r="AN28" s="49"/>
      <c r="AO28" s="10">
        <f t="shared" si="15"/>
        <v>143394.19</v>
      </c>
      <c r="AP28" s="17">
        <f t="shared" si="16"/>
        <v>1158486.5</v>
      </c>
      <c r="AQ28" s="19">
        <f t="shared" si="17"/>
        <v>0</v>
      </c>
      <c r="AR28" s="10">
        <f t="shared" si="18"/>
        <v>1158486.5</v>
      </c>
      <c r="AS28" s="138">
        <f t="shared" si="24"/>
        <v>75828.266666666663</v>
      </c>
      <c r="AT28" s="138"/>
      <c r="AU28" s="280" t="e">
        <f t="shared" si="19"/>
        <v>#DIV/0!</v>
      </c>
      <c r="AV28" s="205">
        <f t="shared" si="20"/>
        <v>81437.53833333333</v>
      </c>
      <c r="AW28" s="213"/>
      <c r="AX28" s="213" t="e">
        <f t="shared" si="1"/>
        <v>#DIV/0!</v>
      </c>
      <c r="AY28" s="228">
        <f t="shared" si="21"/>
        <v>93801.16</v>
      </c>
      <c r="AZ28" s="235"/>
      <c r="BA28" s="235" t="e">
        <f t="shared" si="2"/>
        <v>#DIV/0!</v>
      </c>
      <c r="BB28" s="10">
        <f t="shared" si="22"/>
        <v>96540.541666666672</v>
      </c>
      <c r="BC28" s="10">
        <v>48851.81</v>
      </c>
      <c r="BD28" s="65">
        <f t="shared" si="3"/>
        <v>1.9761917043947128</v>
      </c>
      <c r="BE28" s="144"/>
      <c r="BF28" s="4"/>
      <c r="BG28" s="4"/>
      <c r="BH28" s="4"/>
      <c r="BI28" s="50">
        <f t="shared" si="23"/>
        <v>96540.541666666672</v>
      </c>
      <c r="BJ28" s="50">
        <f>BB28-BI28</f>
        <v>0</v>
      </c>
      <c r="BK28" s="4"/>
      <c r="BL28" s="4"/>
    </row>
    <row r="29" spans="1:64" s="3" customFormat="1" ht="27.75" customHeight="1" thickBot="1">
      <c r="A29" s="148" t="s">
        <v>49</v>
      </c>
      <c r="B29" s="331">
        <v>1</v>
      </c>
      <c r="C29" s="303" t="s">
        <v>130</v>
      </c>
      <c r="D29" s="303" t="s">
        <v>104</v>
      </c>
      <c r="E29" s="266"/>
      <c r="F29" s="264">
        <v>102639.11</v>
      </c>
      <c r="G29" s="29"/>
      <c r="H29" s="195">
        <f t="shared" si="6"/>
        <v>102639.11</v>
      </c>
      <c r="I29" s="264">
        <v>90639.11</v>
      </c>
      <c r="J29" s="264"/>
      <c r="K29" s="328">
        <f t="shared" si="25"/>
        <v>90639.11</v>
      </c>
      <c r="L29" s="264">
        <v>84686.8</v>
      </c>
      <c r="M29" s="264"/>
      <c r="N29" s="335">
        <f t="shared" si="7"/>
        <v>84686.8</v>
      </c>
      <c r="O29" s="264">
        <v>84991.11</v>
      </c>
      <c r="P29" s="264"/>
      <c r="Q29" s="329">
        <f t="shared" si="8"/>
        <v>84991.11</v>
      </c>
      <c r="R29" s="27">
        <v>80226.42</v>
      </c>
      <c r="S29" s="264"/>
      <c r="T29" s="335">
        <f t="shared" si="9"/>
        <v>80226.42</v>
      </c>
      <c r="U29" s="264">
        <v>80864.350000000006</v>
      </c>
      <c r="V29" s="264"/>
      <c r="W29" s="329">
        <f t="shared" si="10"/>
        <v>80864.350000000006</v>
      </c>
      <c r="X29" s="17">
        <v>167377</v>
      </c>
      <c r="Y29" s="19"/>
      <c r="Z29" s="13">
        <f t="shared" si="28"/>
        <v>167377</v>
      </c>
      <c r="AA29" s="17">
        <v>88019.01</v>
      </c>
      <c r="AB29" s="19"/>
      <c r="AC29" s="10">
        <f t="shared" si="11"/>
        <v>88019.01</v>
      </c>
      <c r="AD29" s="17">
        <v>89651.56</v>
      </c>
      <c r="AE29" s="19"/>
      <c r="AF29" s="10">
        <f t="shared" si="12"/>
        <v>89651.56</v>
      </c>
      <c r="AG29" s="17">
        <v>86099.05</v>
      </c>
      <c r="AH29" s="19"/>
      <c r="AI29" s="10">
        <f t="shared" si="13"/>
        <v>86099.05</v>
      </c>
      <c r="AJ29" s="17">
        <v>170161.21</v>
      </c>
      <c r="AK29" s="19"/>
      <c r="AL29" s="10">
        <f t="shared" si="14"/>
        <v>170161.21</v>
      </c>
      <c r="AM29" s="17">
        <v>342894.49</v>
      </c>
      <c r="AN29" s="19"/>
      <c r="AO29" s="10">
        <f t="shared" si="15"/>
        <v>342894.49</v>
      </c>
      <c r="AP29" s="17">
        <f t="shared" si="16"/>
        <v>1468249.22</v>
      </c>
      <c r="AQ29" s="19">
        <f t="shared" si="17"/>
        <v>0</v>
      </c>
      <c r="AR29" s="10">
        <f t="shared" si="18"/>
        <v>1468249.22</v>
      </c>
      <c r="AS29" s="138">
        <f t="shared" si="24"/>
        <v>92655.006666666668</v>
      </c>
      <c r="AT29" s="138"/>
      <c r="AU29" s="280" t="e">
        <f t="shared" si="19"/>
        <v>#DIV/0!</v>
      </c>
      <c r="AV29" s="205">
        <f t="shared" si="20"/>
        <v>87341.150000000009</v>
      </c>
      <c r="AW29" s="213"/>
      <c r="AX29" s="213" t="e">
        <f t="shared" si="1"/>
        <v>#DIV/0!</v>
      </c>
      <c r="AY29" s="228">
        <f t="shared" si="21"/>
        <v>96566.052222222221</v>
      </c>
      <c r="AZ29" s="235"/>
      <c r="BA29" s="235" t="e">
        <f t="shared" si="2"/>
        <v>#DIV/0!</v>
      </c>
      <c r="BB29" s="10">
        <f t="shared" si="22"/>
        <v>122354.10166666667</v>
      </c>
      <c r="BC29" s="10">
        <v>47434.41</v>
      </c>
      <c r="BD29" s="65">
        <f t="shared" si="3"/>
        <v>2.5794376206358773</v>
      </c>
      <c r="BE29" s="144"/>
      <c r="BF29" s="4"/>
      <c r="BG29" s="4"/>
      <c r="BH29" s="4"/>
      <c r="BI29" s="50">
        <f t="shared" si="23"/>
        <v>122354.10166666667</v>
      </c>
      <c r="BJ29" s="50">
        <f>BB29-BI29</f>
        <v>0</v>
      </c>
      <c r="BK29" s="4"/>
      <c r="BL29" s="4"/>
    </row>
    <row r="30" spans="1:64" s="4" customFormat="1" ht="30.75" thickBot="1">
      <c r="A30" s="116" t="s">
        <v>65</v>
      </c>
      <c r="B30" s="99">
        <v>1</v>
      </c>
      <c r="C30" s="113" t="s">
        <v>66</v>
      </c>
      <c r="D30" s="113" t="s">
        <v>99</v>
      </c>
      <c r="E30" s="113"/>
      <c r="F30" s="67">
        <v>87889.43</v>
      </c>
      <c r="G30" s="25"/>
      <c r="H30" s="138">
        <f t="shared" si="6"/>
        <v>87889.43</v>
      </c>
      <c r="I30" s="67">
        <v>77889.429999999993</v>
      </c>
      <c r="J30" s="44"/>
      <c r="K30" s="139">
        <f t="shared" si="25"/>
        <v>77889.429999999993</v>
      </c>
      <c r="L30" s="67">
        <v>77889.429999999993</v>
      </c>
      <c r="M30" s="44"/>
      <c r="N30" s="21">
        <f t="shared" si="7"/>
        <v>77889.429999999993</v>
      </c>
      <c r="O30" s="42">
        <v>83537.09</v>
      </c>
      <c r="P30" s="44"/>
      <c r="Q30" s="10">
        <f t="shared" si="8"/>
        <v>83537.09</v>
      </c>
      <c r="R30" s="26">
        <v>79637.350000000006</v>
      </c>
      <c r="S30" s="44"/>
      <c r="T30" s="10">
        <f t="shared" si="9"/>
        <v>79637.350000000006</v>
      </c>
      <c r="U30" s="42">
        <v>79637.350000000006</v>
      </c>
      <c r="V30" s="44"/>
      <c r="W30" s="11">
        <f t="shared" si="10"/>
        <v>79637.350000000006</v>
      </c>
      <c r="X30" s="26">
        <v>160619.25</v>
      </c>
      <c r="Y30" s="25"/>
      <c r="Z30" s="13">
        <f t="shared" si="28"/>
        <v>160619.25</v>
      </c>
      <c r="AA30" s="26">
        <v>80981.899999999994</v>
      </c>
      <c r="AB30" s="25"/>
      <c r="AC30" s="10">
        <f t="shared" si="11"/>
        <v>80981.899999999994</v>
      </c>
      <c r="AD30" s="26">
        <v>83038.679999999993</v>
      </c>
      <c r="AE30" s="25"/>
      <c r="AF30" s="10">
        <f t="shared" si="12"/>
        <v>83038.679999999993</v>
      </c>
      <c r="AG30" s="26">
        <v>59952.29</v>
      </c>
      <c r="AH30" s="25"/>
      <c r="AI30" s="10">
        <f t="shared" si="13"/>
        <v>59952.29</v>
      </c>
      <c r="AJ30" s="26">
        <v>157935.57999999999</v>
      </c>
      <c r="AK30" s="25"/>
      <c r="AL30" s="10">
        <f t="shared" si="14"/>
        <v>157935.57999999999</v>
      </c>
      <c r="AM30" s="26">
        <v>450002.1</v>
      </c>
      <c r="AN30" s="25"/>
      <c r="AO30" s="10">
        <f t="shared" si="15"/>
        <v>450002.1</v>
      </c>
      <c r="AP30" s="17">
        <f t="shared" si="16"/>
        <v>1479009.88</v>
      </c>
      <c r="AQ30" s="19">
        <f t="shared" si="17"/>
        <v>0</v>
      </c>
      <c r="AR30" s="10">
        <f t="shared" si="18"/>
        <v>1479009.88</v>
      </c>
      <c r="AS30" s="138">
        <f t="shared" si="24"/>
        <v>81222.763333333321</v>
      </c>
      <c r="AT30" s="139"/>
      <c r="AU30" s="284" t="e">
        <f t="shared" si="19"/>
        <v>#DIV/0!</v>
      </c>
      <c r="AV30" s="205">
        <f t="shared" si="20"/>
        <v>81080.013333333321</v>
      </c>
      <c r="AW30" s="207"/>
      <c r="AX30" s="207" t="e">
        <f t="shared" si="1"/>
        <v>#DIV/0!</v>
      </c>
      <c r="AY30" s="228">
        <f t="shared" si="21"/>
        <v>90124.434444444429</v>
      </c>
      <c r="AZ30" s="231"/>
      <c r="BA30" s="231" t="e">
        <f t="shared" si="2"/>
        <v>#DIV/0!</v>
      </c>
      <c r="BB30" s="10">
        <f t="shared" si="22"/>
        <v>123250.82333333332</v>
      </c>
      <c r="BC30" s="11">
        <v>46204.84</v>
      </c>
      <c r="BD30" s="65">
        <f t="shared" si="3"/>
        <v>2.667487287767544</v>
      </c>
      <c r="BE30" s="144"/>
      <c r="BI30" s="50">
        <f t="shared" si="23"/>
        <v>123250.82333333332</v>
      </c>
      <c r="BJ30" s="50">
        <f t="shared" ref="BJ30:BJ50" si="29">BB30-BI30</f>
        <v>0</v>
      </c>
    </row>
    <row r="31" spans="1:64" s="6" customFormat="1" ht="36" customHeight="1" thickBot="1">
      <c r="A31" s="507" t="s">
        <v>55</v>
      </c>
      <c r="B31" s="105">
        <v>1</v>
      </c>
      <c r="C31" s="119" t="s">
        <v>125</v>
      </c>
      <c r="D31" s="120" t="s">
        <v>117</v>
      </c>
      <c r="E31" s="106"/>
      <c r="F31" s="71">
        <v>112801.79</v>
      </c>
      <c r="G31" s="78"/>
      <c r="H31" s="138">
        <f t="shared" si="6"/>
        <v>112801.79</v>
      </c>
      <c r="I31" s="71">
        <v>100801.79</v>
      </c>
      <c r="J31" s="78"/>
      <c r="K31" s="138">
        <f t="shared" si="25"/>
        <v>100801.79</v>
      </c>
      <c r="L31" s="71">
        <v>100801.79</v>
      </c>
      <c r="M31" s="72"/>
      <c r="N31" s="10">
        <f t="shared" si="7"/>
        <v>100801.79</v>
      </c>
      <c r="O31" s="77">
        <v>102832.76</v>
      </c>
      <c r="P31" s="72"/>
      <c r="Q31" s="10">
        <f t="shared" si="8"/>
        <v>102832.76</v>
      </c>
      <c r="R31" s="77">
        <v>106631.12</v>
      </c>
      <c r="S31" s="78"/>
      <c r="T31" s="10">
        <f t="shared" si="9"/>
        <v>106631.12</v>
      </c>
      <c r="U31" s="77">
        <v>103679.93</v>
      </c>
      <c r="V31" s="72"/>
      <c r="W31" s="10">
        <f t="shared" si="10"/>
        <v>103679.93</v>
      </c>
      <c r="X31" s="76">
        <v>205042.85</v>
      </c>
      <c r="Y31" s="79"/>
      <c r="Z31" s="13">
        <f t="shared" si="28"/>
        <v>205042.85</v>
      </c>
      <c r="AA31" s="77">
        <v>111244.66</v>
      </c>
      <c r="AB31" s="72"/>
      <c r="AC31" s="10">
        <f t="shared" si="11"/>
        <v>111244.66</v>
      </c>
      <c r="AD31" s="77">
        <v>100404.8</v>
      </c>
      <c r="AE31" s="72"/>
      <c r="AF31" s="10">
        <f t="shared" si="12"/>
        <v>100404.8</v>
      </c>
      <c r="AG31" s="77">
        <v>75257.350000000006</v>
      </c>
      <c r="AH31" s="72"/>
      <c r="AI31" s="10">
        <f t="shared" si="13"/>
        <v>75257.350000000006</v>
      </c>
      <c r="AJ31" s="77">
        <v>101818.76</v>
      </c>
      <c r="AK31" s="72"/>
      <c r="AL31" s="10">
        <f t="shared" si="14"/>
        <v>101818.76</v>
      </c>
      <c r="AM31" s="77">
        <v>241355.24</v>
      </c>
      <c r="AN31" s="72"/>
      <c r="AO31" s="10">
        <f t="shared" si="15"/>
        <v>241355.24</v>
      </c>
      <c r="AP31" s="17">
        <f t="shared" si="16"/>
        <v>1462672.84</v>
      </c>
      <c r="AQ31" s="19">
        <f t="shared" si="17"/>
        <v>0</v>
      </c>
      <c r="AR31" s="10">
        <f t="shared" si="18"/>
        <v>1462672.84</v>
      </c>
      <c r="AS31" s="138">
        <f t="shared" si="24"/>
        <v>104801.79</v>
      </c>
      <c r="AT31" s="188"/>
      <c r="AU31" s="281" t="e">
        <f t="shared" si="19"/>
        <v>#DIV/0!</v>
      </c>
      <c r="AV31" s="205">
        <f t="shared" si="20"/>
        <v>104591.52999999998</v>
      </c>
      <c r="AW31" s="217"/>
      <c r="AX31" s="270" t="e">
        <f>AV31/AW31</f>
        <v>#DIV/0!</v>
      </c>
      <c r="AY31" s="228">
        <f t="shared" si="21"/>
        <v>116026.83222222222</v>
      </c>
      <c r="AZ31" s="238"/>
      <c r="BA31" s="271" t="e">
        <f>AY31/AZ31</f>
        <v>#DIV/0!</v>
      </c>
      <c r="BB31" s="10">
        <f t="shared" si="22"/>
        <v>121889.40333333334</v>
      </c>
      <c r="BC31" s="51">
        <v>48429.2</v>
      </c>
      <c r="BD31" s="51">
        <f>BB31/BC31</f>
        <v>2.5168576671374572</v>
      </c>
      <c r="BE31" s="144"/>
      <c r="BF31" s="4"/>
      <c r="BG31" s="46"/>
      <c r="BH31" s="46"/>
      <c r="BI31" s="50">
        <f t="shared" si="23"/>
        <v>121889.40333333334</v>
      </c>
      <c r="BJ31" s="50">
        <f t="shared" si="29"/>
        <v>0</v>
      </c>
      <c r="BK31" s="46"/>
      <c r="BL31" s="46"/>
    </row>
    <row r="32" spans="1:64" s="6" customFormat="1" ht="35.25" customHeight="1" thickBot="1">
      <c r="A32" s="508"/>
      <c r="B32" s="112">
        <v>2</v>
      </c>
      <c r="C32" s="121" t="s">
        <v>221</v>
      </c>
      <c r="D32" s="117" t="s">
        <v>88</v>
      </c>
      <c r="E32" s="126"/>
      <c r="F32" s="90">
        <v>31654.01</v>
      </c>
      <c r="G32" s="91"/>
      <c r="H32" s="140">
        <f t="shared" si="6"/>
        <v>31654.01</v>
      </c>
      <c r="I32" s="52">
        <v>10798.9</v>
      </c>
      <c r="J32" s="53"/>
      <c r="K32" s="153">
        <f t="shared" si="25"/>
        <v>10798.9</v>
      </c>
      <c r="L32" s="52">
        <v>25461.56</v>
      </c>
      <c r="M32" s="53"/>
      <c r="N32" s="12">
        <f t="shared" si="7"/>
        <v>25461.56</v>
      </c>
      <c r="O32" s="52">
        <v>35100.910000000003</v>
      </c>
      <c r="P32" s="53"/>
      <c r="Q32" s="13">
        <f t="shared" si="8"/>
        <v>35100.910000000003</v>
      </c>
      <c r="R32" s="54">
        <v>31544.01</v>
      </c>
      <c r="S32" s="53"/>
      <c r="T32" s="13">
        <f t="shared" si="9"/>
        <v>31544.01</v>
      </c>
      <c r="U32" s="54">
        <v>31544.01</v>
      </c>
      <c r="V32" s="56"/>
      <c r="W32" s="12">
        <f t="shared" si="10"/>
        <v>31544.01</v>
      </c>
      <c r="X32" s="57">
        <v>66252.59</v>
      </c>
      <c r="Y32" s="56"/>
      <c r="Z32" s="13">
        <f t="shared" si="28"/>
        <v>66252.59</v>
      </c>
      <c r="AA32" s="54">
        <v>34952.82</v>
      </c>
      <c r="AB32" s="53"/>
      <c r="AC32" s="13">
        <f t="shared" si="11"/>
        <v>34952.82</v>
      </c>
      <c r="AD32" s="54">
        <v>0</v>
      </c>
      <c r="AE32" s="56"/>
      <c r="AF32" s="13">
        <f t="shared" si="12"/>
        <v>0</v>
      </c>
      <c r="AG32" s="54"/>
      <c r="AH32" s="56"/>
      <c r="AI32" s="13">
        <f t="shared" si="13"/>
        <v>0</v>
      </c>
      <c r="AJ32" s="54"/>
      <c r="AK32" s="56"/>
      <c r="AL32" s="13">
        <f t="shared" si="14"/>
        <v>0</v>
      </c>
      <c r="AM32" s="54">
        <v>0</v>
      </c>
      <c r="AN32" s="56"/>
      <c r="AO32" s="13">
        <f t="shared" si="15"/>
        <v>0</v>
      </c>
      <c r="AP32" s="17">
        <f t="shared" si="16"/>
        <v>267308.81</v>
      </c>
      <c r="AQ32" s="19">
        <f t="shared" si="17"/>
        <v>0</v>
      </c>
      <c r="AR32" s="13">
        <f t="shared" si="18"/>
        <v>267308.81</v>
      </c>
      <c r="AS32" s="138">
        <f t="shared" si="24"/>
        <v>22638.156666666666</v>
      </c>
      <c r="AT32" s="188"/>
      <c r="AU32" s="283" t="e">
        <f t="shared" si="19"/>
        <v>#DIV/0!</v>
      </c>
      <c r="AV32" s="205">
        <f t="shared" si="20"/>
        <v>27683.900000000005</v>
      </c>
      <c r="AW32" s="217"/>
      <c r="AX32" s="270" t="e">
        <f>AV32/AW32</f>
        <v>#DIV/0!</v>
      </c>
      <c r="AY32" s="229">
        <f t="shared" si="21"/>
        <v>29700.978888888887</v>
      </c>
      <c r="AZ32" s="239"/>
      <c r="BA32" s="272" t="e">
        <f>AY32/AZ32</f>
        <v>#DIV/0!</v>
      </c>
      <c r="BB32" s="13">
        <f>AP32/8</f>
        <v>33413.60125</v>
      </c>
      <c r="BC32" s="51">
        <v>48429.2</v>
      </c>
      <c r="BD32" s="51">
        <f>BB32/BC32</f>
        <v>0.68994741292443407</v>
      </c>
      <c r="BE32" s="145"/>
      <c r="BF32" s="46"/>
      <c r="BG32" s="46"/>
      <c r="BH32" s="46"/>
      <c r="BI32" s="50">
        <f t="shared" si="23"/>
        <v>22275.734166666665</v>
      </c>
      <c r="BJ32" s="50">
        <f t="shared" si="29"/>
        <v>11137.867083333334</v>
      </c>
      <c r="BK32" s="46"/>
      <c r="BL32" s="46"/>
    </row>
    <row r="33" spans="1:64" ht="33" customHeight="1" thickBot="1">
      <c r="A33" s="116" t="s">
        <v>62</v>
      </c>
      <c r="B33" s="99">
        <v>1</v>
      </c>
      <c r="C33" s="100" t="s">
        <v>63</v>
      </c>
      <c r="D33" s="100" t="s">
        <v>99</v>
      </c>
      <c r="E33" s="100"/>
      <c r="F33" s="24">
        <v>103020.25</v>
      </c>
      <c r="G33" s="25"/>
      <c r="H33" s="138">
        <f t="shared" si="6"/>
        <v>103020.25</v>
      </c>
      <c r="I33" s="26">
        <v>61614.17</v>
      </c>
      <c r="J33" s="25"/>
      <c r="K33" s="139">
        <f t="shared" si="25"/>
        <v>61614.17</v>
      </c>
      <c r="L33" s="26">
        <v>88020.25</v>
      </c>
      <c r="M33" s="25"/>
      <c r="N33" s="21">
        <f t="shared" si="7"/>
        <v>88020.25</v>
      </c>
      <c r="O33" s="26">
        <v>88619.88</v>
      </c>
      <c r="P33" s="25"/>
      <c r="Q33" s="10">
        <f t="shared" si="8"/>
        <v>88619.88</v>
      </c>
      <c r="R33" s="26">
        <v>90507.34</v>
      </c>
      <c r="S33" s="25"/>
      <c r="T33" s="10">
        <f t="shared" si="9"/>
        <v>90507.34</v>
      </c>
      <c r="U33" s="26">
        <v>28581.26</v>
      </c>
      <c r="V33" s="25"/>
      <c r="W33" s="11">
        <f t="shared" si="10"/>
        <v>28581.26</v>
      </c>
      <c r="X33" s="26">
        <v>116446.07</v>
      </c>
      <c r="Y33" s="25"/>
      <c r="Z33" s="13">
        <f t="shared" si="28"/>
        <v>116446.07</v>
      </c>
      <c r="AA33" s="26">
        <v>89994.57</v>
      </c>
      <c r="AB33" s="25"/>
      <c r="AC33" s="10">
        <f t="shared" si="11"/>
        <v>89994.57</v>
      </c>
      <c r="AD33" s="26">
        <v>90993.38</v>
      </c>
      <c r="AE33" s="25"/>
      <c r="AF33" s="10">
        <f t="shared" si="12"/>
        <v>90993.38</v>
      </c>
      <c r="AG33" s="26">
        <v>97093.71</v>
      </c>
      <c r="AH33" s="25"/>
      <c r="AI33" s="10">
        <f t="shared" si="13"/>
        <v>97093.71</v>
      </c>
      <c r="AJ33" s="26">
        <v>183466.71</v>
      </c>
      <c r="AK33" s="25"/>
      <c r="AL33" s="10">
        <f t="shared" si="14"/>
        <v>183466.71</v>
      </c>
      <c r="AM33" s="26">
        <v>535616.43000000005</v>
      </c>
      <c r="AN33" s="25"/>
      <c r="AO33" s="10">
        <f t="shared" si="15"/>
        <v>535616.43000000005</v>
      </c>
      <c r="AP33" s="17">
        <f t="shared" si="16"/>
        <v>1573974.02</v>
      </c>
      <c r="AQ33" s="19">
        <f t="shared" si="17"/>
        <v>0</v>
      </c>
      <c r="AR33" s="10">
        <f t="shared" si="18"/>
        <v>1573974.02</v>
      </c>
      <c r="AS33" s="138">
        <f t="shared" si="24"/>
        <v>84218.223333333328</v>
      </c>
      <c r="AT33" s="139"/>
      <c r="AU33" s="284" t="e">
        <f t="shared" si="19"/>
        <v>#DIV/0!</v>
      </c>
      <c r="AV33" s="205">
        <f t="shared" si="20"/>
        <v>76727.191666666666</v>
      </c>
      <c r="AW33" s="207"/>
      <c r="AX33" s="207" t="e">
        <f t="shared" si="1"/>
        <v>#DIV/0!</v>
      </c>
      <c r="AY33" s="228">
        <f t="shared" si="21"/>
        <v>84199.685555555567</v>
      </c>
      <c r="AZ33" s="231"/>
      <c r="BA33" s="231" t="e">
        <f t="shared" si="2"/>
        <v>#DIV/0!</v>
      </c>
      <c r="BB33" s="10">
        <f t="shared" si="22"/>
        <v>131164.50166666668</v>
      </c>
      <c r="BC33" s="11">
        <v>53420.06</v>
      </c>
      <c r="BD33" s="45">
        <f t="shared" si="3"/>
        <v>2.4553417137058005</v>
      </c>
      <c r="BE33" s="144"/>
      <c r="BF33" s="4"/>
      <c r="BG33" s="4"/>
      <c r="BH33" s="4"/>
      <c r="BI33" s="50">
        <f t="shared" si="23"/>
        <v>131164.50166666668</v>
      </c>
      <c r="BJ33" s="50">
        <f t="shared" si="29"/>
        <v>0</v>
      </c>
      <c r="BK33" s="4"/>
      <c r="BL33" s="4"/>
    </row>
    <row r="34" spans="1:64" ht="39.75" customHeight="1" thickBot="1">
      <c r="A34" s="116" t="s">
        <v>90</v>
      </c>
      <c r="B34" s="99">
        <v>1</v>
      </c>
      <c r="C34" s="359" t="s">
        <v>91</v>
      </c>
      <c r="D34" s="359" t="s">
        <v>99</v>
      </c>
      <c r="E34" s="101"/>
      <c r="F34" s="24">
        <v>104010.96</v>
      </c>
      <c r="G34" s="25"/>
      <c r="H34" s="138">
        <f t="shared" si="6"/>
        <v>104010.96</v>
      </c>
      <c r="I34" s="26">
        <v>73608.77</v>
      </c>
      <c r="J34" s="25"/>
      <c r="K34" s="139">
        <f t="shared" si="25"/>
        <v>73608.77</v>
      </c>
      <c r="L34" s="26">
        <v>92010.96</v>
      </c>
      <c r="M34" s="25"/>
      <c r="N34" s="21">
        <f t="shared" si="7"/>
        <v>92010.96</v>
      </c>
      <c r="O34" s="48">
        <v>90680.92</v>
      </c>
      <c r="P34" s="25"/>
      <c r="Q34" s="10">
        <f t="shared" si="8"/>
        <v>90680.92</v>
      </c>
      <c r="R34" s="48">
        <v>101015.99</v>
      </c>
      <c r="S34" s="25"/>
      <c r="T34" s="10">
        <f t="shared" si="9"/>
        <v>101015.99</v>
      </c>
      <c r="U34" s="26">
        <v>93561.600000000006</v>
      </c>
      <c r="V34" s="25"/>
      <c r="W34" s="11">
        <f t="shared" si="10"/>
        <v>93561.600000000006</v>
      </c>
      <c r="X34" s="26">
        <v>184162.9</v>
      </c>
      <c r="Y34" s="25"/>
      <c r="Z34" s="13">
        <f t="shared" si="28"/>
        <v>184162.9</v>
      </c>
      <c r="AA34" s="26">
        <v>90601.3</v>
      </c>
      <c r="AB34" s="25"/>
      <c r="AC34" s="10">
        <f t="shared" si="11"/>
        <v>90601.3</v>
      </c>
      <c r="AD34" s="26">
        <v>86483.03</v>
      </c>
      <c r="AE34" s="25"/>
      <c r="AF34" s="10">
        <f t="shared" si="12"/>
        <v>86483.03</v>
      </c>
      <c r="AG34" s="26">
        <v>50330.02</v>
      </c>
      <c r="AH34" s="25"/>
      <c r="AI34" s="10">
        <f t="shared" si="13"/>
        <v>50330.02</v>
      </c>
      <c r="AJ34" s="26">
        <v>72349.41</v>
      </c>
      <c r="AK34" s="25"/>
      <c r="AL34" s="10">
        <f t="shared" si="14"/>
        <v>72349.41</v>
      </c>
      <c r="AM34" s="26">
        <v>152349.41</v>
      </c>
      <c r="AN34" s="25"/>
      <c r="AO34" s="10">
        <f t="shared" si="15"/>
        <v>152349.41</v>
      </c>
      <c r="AP34" s="17">
        <f t="shared" si="16"/>
        <v>1191165.27</v>
      </c>
      <c r="AQ34" s="19">
        <f t="shared" si="17"/>
        <v>0</v>
      </c>
      <c r="AR34" s="10">
        <f t="shared" si="18"/>
        <v>1191165.27</v>
      </c>
      <c r="AS34" s="138">
        <f t="shared" si="24"/>
        <v>89876.896666666667</v>
      </c>
      <c r="AT34" s="139"/>
      <c r="AU34" s="284" t="e">
        <f t="shared" si="19"/>
        <v>#DIV/0!</v>
      </c>
      <c r="AV34" s="205">
        <f t="shared" si="20"/>
        <v>92481.533333333326</v>
      </c>
      <c r="AW34" s="207"/>
      <c r="AX34" s="207" t="e">
        <f t="shared" ref="AX34:AX52" si="30">AV34/AW34</f>
        <v>#DIV/0!</v>
      </c>
      <c r="AY34" s="228">
        <f t="shared" si="21"/>
        <v>101792.93666666668</v>
      </c>
      <c r="AZ34" s="231"/>
      <c r="BA34" s="231" t="e">
        <f t="shared" ref="BA34:BA54" si="31">AY34/AZ34</f>
        <v>#DIV/0!</v>
      </c>
      <c r="BB34" s="10">
        <f t="shared" si="22"/>
        <v>99263.772500000006</v>
      </c>
      <c r="BC34" s="11">
        <v>48239.08</v>
      </c>
      <c r="BD34" s="45">
        <f t="shared" si="3"/>
        <v>2.0577459706943002</v>
      </c>
      <c r="BE34" s="144"/>
      <c r="BF34" s="4"/>
      <c r="BG34" s="4"/>
      <c r="BH34" s="4"/>
      <c r="BI34" s="50">
        <f t="shared" si="23"/>
        <v>99263.772500000006</v>
      </c>
      <c r="BJ34" s="50">
        <f t="shared" si="29"/>
        <v>0</v>
      </c>
      <c r="BK34" s="4"/>
      <c r="BL34" s="4"/>
    </row>
    <row r="35" spans="1:64" ht="30.75" customHeight="1" thickBot="1">
      <c r="A35" s="505" t="s">
        <v>109</v>
      </c>
      <c r="B35" s="410">
        <v>1</v>
      </c>
      <c r="C35" s="303" t="s">
        <v>204</v>
      </c>
      <c r="D35" s="303" t="s">
        <v>21</v>
      </c>
      <c r="E35" s="412"/>
      <c r="F35" s="66">
        <v>108554.57</v>
      </c>
      <c r="G35" s="29"/>
      <c r="H35" s="138">
        <f t="shared" si="6"/>
        <v>108554.57</v>
      </c>
      <c r="I35" s="31">
        <v>0</v>
      </c>
      <c r="J35" s="29"/>
      <c r="K35" s="138">
        <f t="shared" si="25"/>
        <v>0</v>
      </c>
      <c r="L35" s="27"/>
      <c r="M35" s="29"/>
      <c r="N35" s="311">
        <f t="shared" si="7"/>
        <v>0</v>
      </c>
      <c r="O35" s="264"/>
      <c r="P35" s="59"/>
      <c r="Q35" s="311">
        <f t="shared" si="8"/>
        <v>0</v>
      </c>
      <c r="R35" s="264">
        <v>0</v>
      </c>
      <c r="S35" s="29"/>
      <c r="T35" s="10">
        <f t="shared" si="9"/>
        <v>0</v>
      </c>
      <c r="U35" s="27">
        <v>0</v>
      </c>
      <c r="V35" s="29"/>
      <c r="W35" s="10">
        <f t="shared" si="10"/>
        <v>0</v>
      </c>
      <c r="X35" s="17"/>
      <c r="Y35" s="157"/>
      <c r="Z35" s="13">
        <f t="shared" si="28"/>
        <v>0</v>
      </c>
      <c r="AA35" s="27">
        <v>0</v>
      </c>
      <c r="AB35" s="29"/>
      <c r="AC35" s="10">
        <f t="shared" si="11"/>
        <v>0</v>
      </c>
      <c r="AD35" s="27"/>
      <c r="AE35" s="29"/>
      <c r="AF35" s="10">
        <f t="shared" si="12"/>
        <v>0</v>
      </c>
      <c r="AG35" s="27">
        <v>0</v>
      </c>
      <c r="AH35" s="29"/>
      <c r="AI35" s="10">
        <f t="shared" si="13"/>
        <v>0</v>
      </c>
      <c r="AJ35" s="27">
        <v>0</v>
      </c>
      <c r="AK35" s="29"/>
      <c r="AL35" s="10">
        <f t="shared" si="14"/>
        <v>0</v>
      </c>
      <c r="AM35" s="27">
        <v>0</v>
      </c>
      <c r="AN35" s="29"/>
      <c r="AO35" s="10">
        <f t="shared" si="15"/>
        <v>0</v>
      </c>
      <c r="AP35" s="17">
        <f t="shared" si="16"/>
        <v>108554.57</v>
      </c>
      <c r="AQ35" s="19">
        <f t="shared" si="17"/>
        <v>0</v>
      </c>
      <c r="AR35" s="10">
        <f t="shared" si="18"/>
        <v>108554.57</v>
      </c>
      <c r="AS35" s="138">
        <f>(F35+I35+L35)/1</f>
        <v>108554.57</v>
      </c>
      <c r="AT35" s="140"/>
      <c r="AU35" s="281" t="e">
        <f t="shared" si="19"/>
        <v>#DIV/0!</v>
      </c>
      <c r="AV35" s="205">
        <f>(F35+I35+L35+O35+R35+U35)/1</f>
        <v>108554.57</v>
      </c>
      <c r="AW35" s="205"/>
      <c r="AX35" s="208" t="e">
        <f t="shared" si="30"/>
        <v>#DIV/0!</v>
      </c>
      <c r="AY35" s="228">
        <f>(F35+I35+L35+O35+R35+U35+X35+AA35+AD35)/1</f>
        <v>108554.57</v>
      </c>
      <c r="AZ35" s="228"/>
      <c r="BA35" s="229" t="e">
        <f t="shared" si="31"/>
        <v>#DIV/0!</v>
      </c>
      <c r="BB35" s="10">
        <f>AP35/1</f>
        <v>108554.57</v>
      </c>
      <c r="BC35" s="14">
        <v>65949.149999999994</v>
      </c>
      <c r="BD35" s="51">
        <f t="shared" si="3"/>
        <v>1.6460344068119153</v>
      </c>
      <c r="BE35" s="144"/>
      <c r="BF35" s="4"/>
      <c r="BG35" s="4"/>
      <c r="BH35" s="4"/>
      <c r="BI35" s="50">
        <f t="shared" si="23"/>
        <v>9046.2141666666666</v>
      </c>
      <c r="BJ35" s="50">
        <f t="shared" si="29"/>
        <v>99508.355833333335</v>
      </c>
      <c r="BK35" s="4"/>
      <c r="BL35" s="4"/>
    </row>
    <row r="36" spans="1:64" ht="30.75" customHeight="1" thickBot="1">
      <c r="A36" s="505"/>
      <c r="B36" s="411">
        <v>2</v>
      </c>
      <c r="C36" s="97" t="s">
        <v>71</v>
      </c>
      <c r="D36" s="98" t="s">
        <v>79</v>
      </c>
      <c r="E36" s="97" t="s">
        <v>196</v>
      </c>
      <c r="F36" s="80">
        <v>58414.38</v>
      </c>
      <c r="G36" s="36">
        <v>5950</v>
      </c>
      <c r="H36" s="140">
        <f t="shared" si="6"/>
        <v>64364.38</v>
      </c>
      <c r="I36" s="60">
        <v>56149.48</v>
      </c>
      <c r="J36" s="36">
        <v>5950</v>
      </c>
      <c r="K36" s="138">
        <f t="shared" si="25"/>
        <v>62099.48</v>
      </c>
      <c r="L36" s="80">
        <v>58485.32</v>
      </c>
      <c r="M36" s="36">
        <v>5950</v>
      </c>
      <c r="N36" s="338"/>
      <c r="O36" s="264">
        <v>54993.58</v>
      </c>
      <c r="P36" s="62">
        <v>5950</v>
      </c>
      <c r="Q36" s="162"/>
      <c r="R36" s="264">
        <v>54993.58</v>
      </c>
      <c r="S36" s="36">
        <v>5950</v>
      </c>
      <c r="T36" s="13">
        <f t="shared" si="9"/>
        <v>60943.58</v>
      </c>
      <c r="U36" s="34">
        <v>55897.8</v>
      </c>
      <c r="V36" s="36">
        <v>5950</v>
      </c>
      <c r="W36" s="10">
        <f t="shared" si="10"/>
        <v>61847.8</v>
      </c>
      <c r="X36" s="17">
        <v>116899.93</v>
      </c>
      <c r="Y36" s="264"/>
      <c r="Z36" s="13">
        <f t="shared" si="28"/>
        <v>116899.93</v>
      </c>
      <c r="AA36" s="34">
        <v>57817.9</v>
      </c>
      <c r="AB36" s="36">
        <v>6070.46</v>
      </c>
      <c r="AC36" s="13">
        <f t="shared" si="11"/>
        <v>63888.36</v>
      </c>
      <c r="AD36" s="34">
        <v>60345.53</v>
      </c>
      <c r="AE36" s="36">
        <v>6100.12</v>
      </c>
      <c r="AF36" s="13">
        <f t="shared" si="12"/>
        <v>66445.649999999994</v>
      </c>
      <c r="AG36" s="34">
        <v>61556.45</v>
      </c>
      <c r="AH36" s="36">
        <v>6128.49</v>
      </c>
      <c r="AI36" s="13">
        <f t="shared" si="13"/>
        <v>67684.94</v>
      </c>
      <c r="AJ36" s="34">
        <v>60668.97</v>
      </c>
      <c r="AK36" s="36">
        <v>5950</v>
      </c>
      <c r="AL36" s="13">
        <f t="shared" si="14"/>
        <v>66618.97</v>
      </c>
      <c r="AM36" s="34">
        <v>92687.87</v>
      </c>
      <c r="AN36" s="36">
        <v>5950</v>
      </c>
      <c r="AO36" s="13">
        <f t="shared" si="15"/>
        <v>98637.87</v>
      </c>
      <c r="AP36" s="17">
        <f t="shared" si="16"/>
        <v>788910.78999999992</v>
      </c>
      <c r="AQ36" s="19">
        <f t="shared" si="17"/>
        <v>65899.070000000007</v>
      </c>
      <c r="AR36" s="10">
        <f t="shared" si="18"/>
        <v>854809.85999999987</v>
      </c>
      <c r="AS36" s="138">
        <f t="shared" si="24"/>
        <v>57683.06</v>
      </c>
      <c r="AT36" s="140"/>
      <c r="AU36" s="281" t="e">
        <f t="shared" si="19"/>
        <v>#DIV/0!</v>
      </c>
      <c r="AV36" s="205">
        <f t="shared" si="20"/>
        <v>56489.023333333338</v>
      </c>
      <c r="AW36" s="208"/>
      <c r="AX36" s="208" t="e">
        <f t="shared" si="30"/>
        <v>#DIV/0!</v>
      </c>
      <c r="AY36" s="228">
        <f>(F36+I36+L36+O36+R36+U36+X36+AA36+AD36)/9</f>
        <v>63777.5</v>
      </c>
      <c r="AZ36" s="229"/>
      <c r="BA36" s="229" t="e">
        <f t="shared" si="31"/>
        <v>#DIV/0!</v>
      </c>
      <c r="BB36" s="10">
        <f>AP36/12</f>
        <v>65742.565833333327</v>
      </c>
      <c r="BC36" s="14">
        <v>65949.149999999994</v>
      </c>
      <c r="BD36" s="51">
        <f t="shared" si="3"/>
        <v>0.99686752343788099</v>
      </c>
      <c r="BE36" s="144"/>
      <c r="BF36" s="4"/>
      <c r="BG36" s="4"/>
      <c r="BH36" s="4"/>
      <c r="BI36" s="50"/>
      <c r="BJ36" s="50"/>
      <c r="BK36" s="4"/>
      <c r="BL36" s="4"/>
    </row>
    <row r="37" spans="1:64" ht="15.75" thickBot="1">
      <c r="A37" s="506"/>
      <c r="B37" s="96">
        <v>3</v>
      </c>
      <c r="F37" s="89"/>
      <c r="G37" s="23"/>
      <c r="H37" s="140">
        <f t="shared" si="6"/>
        <v>0</v>
      </c>
      <c r="I37" s="22"/>
      <c r="J37" s="23"/>
      <c r="K37" s="193">
        <f t="shared" si="25"/>
        <v>0</v>
      </c>
      <c r="L37" s="89"/>
      <c r="M37" s="23"/>
      <c r="N37" s="161">
        <f t="shared" si="7"/>
        <v>0</v>
      </c>
      <c r="O37" s="89"/>
      <c r="P37" s="23"/>
      <c r="Q37" s="13">
        <f t="shared" si="8"/>
        <v>0</v>
      </c>
      <c r="R37" s="22"/>
      <c r="S37" s="23"/>
      <c r="T37" s="13">
        <f t="shared" si="9"/>
        <v>0</v>
      </c>
      <c r="U37" s="22"/>
      <c r="V37" s="23"/>
      <c r="W37" s="161">
        <f t="shared" si="10"/>
        <v>0</v>
      </c>
      <c r="X37" s="89"/>
      <c r="Y37" s="264"/>
      <c r="Z37" s="160">
        <f t="shared" si="28"/>
        <v>0</v>
      </c>
      <c r="AA37" s="22"/>
      <c r="AB37" s="23"/>
      <c r="AC37" s="13">
        <f t="shared" si="11"/>
        <v>0</v>
      </c>
      <c r="AD37" s="22"/>
      <c r="AE37" s="23"/>
      <c r="AF37" s="13">
        <f t="shared" si="12"/>
        <v>0</v>
      </c>
      <c r="AG37" s="22"/>
      <c r="AH37" s="23"/>
      <c r="AI37" s="13">
        <f t="shared" si="13"/>
        <v>0</v>
      </c>
      <c r="AJ37" s="22"/>
      <c r="AK37" s="23"/>
      <c r="AL37" s="13">
        <f t="shared" si="14"/>
        <v>0</v>
      </c>
      <c r="AM37" s="22"/>
      <c r="AN37" s="23"/>
      <c r="AO37" s="13">
        <f t="shared" si="15"/>
        <v>0</v>
      </c>
      <c r="AP37" s="17">
        <f t="shared" si="16"/>
        <v>0</v>
      </c>
      <c r="AQ37" s="19">
        <f t="shared" si="17"/>
        <v>0</v>
      </c>
      <c r="AR37" s="13">
        <f t="shared" si="18"/>
        <v>0</v>
      </c>
      <c r="AS37" s="138">
        <f t="shared" si="24"/>
        <v>0</v>
      </c>
      <c r="AT37" s="140"/>
      <c r="AU37" s="285" t="e">
        <f t="shared" si="19"/>
        <v>#DIV/0!</v>
      </c>
      <c r="AV37" s="208">
        <f t="shared" si="20"/>
        <v>0</v>
      </c>
      <c r="AW37" s="208"/>
      <c r="AX37" s="206" t="e">
        <f t="shared" si="30"/>
        <v>#DIV/0!</v>
      </c>
      <c r="AY37" s="229">
        <f t="shared" si="21"/>
        <v>0</v>
      </c>
      <c r="AZ37" s="229"/>
      <c r="BA37" s="240" t="e">
        <f t="shared" si="31"/>
        <v>#DIV/0!</v>
      </c>
      <c r="BB37" s="13">
        <f t="shared" si="22"/>
        <v>0</v>
      </c>
      <c r="BC37" s="14"/>
      <c r="BD37" s="64"/>
      <c r="BE37" s="145"/>
      <c r="BF37" s="4"/>
      <c r="BG37" s="4"/>
      <c r="BH37" s="4"/>
      <c r="BI37" s="50">
        <f t="shared" si="23"/>
        <v>0</v>
      </c>
      <c r="BJ37" s="50">
        <f t="shared" si="29"/>
        <v>0</v>
      </c>
      <c r="BK37" s="4"/>
      <c r="BL37" s="4"/>
    </row>
    <row r="38" spans="1:64" ht="48.75" customHeight="1" thickBot="1">
      <c r="A38" s="148" t="s">
        <v>84</v>
      </c>
      <c r="B38" s="95">
        <v>1</v>
      </c>
      <c r="C38" s="15" t="s">
        <v>103</v>
      </c>
      <c r="D38" s="16" t="s">
        <v>21</v>
      </c>
      <c r="E38" s="15"/>
      <c r="F38" s="41">
        <v>116508.7</v>
      </c>
      <c r="G38" s="19"/>
      <c r="H38" s="138">
        <f t="shared" si="6"/>
        <v>116508.7</v>
      </c>
      <c r="I38" s="17">
        <v>96508.7</v>
      </c>
      <c r="J38" s="19"/>
      <c r="K38" s="153">
        <f t="shared" si="25"/>
        <v>96508.7</v>
      </c>
      <c r="L38" s="17">
        <v>96508.7</v>
      </c>
      <c r="M38" s="19"/>
      <c r="N38" s="12">
        <f t="shared" si="7"/>
        <v>96508.7</v>
      </c>
      <c r="O38" s="17">
        <v>92762.8</v>
      </c>
      <c r="P38" s="19"/>
      <c r="Q38" s="10">
        <f t="shared" si="8"/>
        <v>92762.8</v>
      </c>
      <c r="R38" s="27">
        <v>87407.83</v>
      </c>
      <c r="S38" s="29"/>
      <c r="T38" s="10">
        <f t="shared" si="9"/>
        <v>87407.83</v>
      </c>
      <c r="U38" s="17">
        <v>92762.8</v>
      </c>
      <c r="V38" s="19"/>
      <c r="W38" s="12">
        <f t="shared" si="10"/>
        <v>92762.8</v>
      </c>
      <c r="X38" s="17">
        <v>185453.44</v>
      </c>
      <c r="Y38" s="29"/>
      <c r="Z38" s="13">
        <f t="shared" si="28"/>
        <v>185453.44</v>
      </c>
      <c r="AA38" s="17">
        <v>95272.3</v>
      </c>
      <c r="AB38" s="19"/>
      <c r="AC38" s="10">
        <f t="shared" si="11"/>
        <v>95272.3</v>
      </c>
      <c r="AD38" s="17">
        <v>99925.35</v>
      </c>
      <c r="AE38" s="19"/>
      <c r="AF38" s="10">
        <f t="shared" si="12"/>
        <v>99925.35</v>
      </c>
      <c r="AG38" s="17">
        <v>94110.18</v>
      </c>
      <c r="AH38" s="19"/>
      <c r="AI38" s="10">
        <f t="shared" si="13"/>
        <v>94110.18</v>
      </c>
      <c r="AJ38" s="17">
        <v>94933.91</v>
      </c>
      <c r="AK38" s="19"/>
      <c r="AL38" s="10">
        <f t="shared" si="14"/>
        <v>94933.91</v>
      </c>
      <c r="AM38" s="17">
        <v>276816.19</v>
      </c>
      <c r="AN38" s="19"/>
      <c r="AO38" s="10">
        <f t="shared" si="15"/>
        <v>276816.19</v>
      </c>
      <c r="AP38" s="17">
        <f t="shared" si="16"/>
        <v>1428970.9</v>
      </c>
      <c r="AQ38" s="19">
        <f t="shared" si="17"/>
        <v>0</v>
      </c>
      <c r="AR38" s="10">
        <f t="shared" si="18"/>
        <v>1428970.9</v>
      </c>
      <c r="AS38" s="138">
        <f t="shared" si="24"/>
        <v>103175.36666666665</v>
      </c>
      <c r="AT38" s="138"/>
      <c r="AU38" s="280" t="e">
        <f t="shared" si="19"/>
        <v>#DIV/0!</v>
      </c>
      <c r="AV38" s="205">
        <f t="shared" si="20"/>
        <v>97076.588333333333</v>
      </c>
      <c r="AW38" s="205"/>
      <c r="AX38" s="205" t="e">
        <f t="shared" si="30"/>
        <v>#DIV/0!</v>
      </c>
      <c r="AY38" s="228">
        <f t="shared" si="21"/>
        <v>107012.29111111112</v>
      </c>
      <c r="AZ38" s="228"/>
      <c r="BA38" s="228" t="e">
        <f t="shared" si="31"/>
        <v>#DIV/0!</v>
      </c>
      <c r="BB38" s="10">
        <f t="shared" si="22"/>
        <v>119080.90833333333</v>
      </c>
      <c r="BC38" s="10">
        <v>63340.480000000003</v>
      </c>
      <c r="BD38" s="65">
        <f t="shared" ref="BD38:BD45" si="32">BB38/BC38</f>
        <v>1.8800127238273743</v>
      </c>
      <c r="BE38" s="144"/>
      <c r="BF38" s="4"/>
      <c r="BG38" s="4"/>
      <c r="BH38" s="4"/>
      <c r="BI38" s="50">
        <f t="shared" si="23"/>
        <v>119080.90833333333</v>
      </c>
      <c r="BJ38" s="50">
        <f>BB38-BI38</f>
        <v>0</v>
      </c>
      <c r="BK38" s="4"/>
      <c r="BL38" s="4"/>
    </row>
    <row r="39" spans="1:64" ht="30" customHeight="1" thickBot="1">
      <c r="A39" s="149" t="s">
        <v>60</v>
      </c>
      <c r="B39" s="95">
        <v>1</v>
      </c>
      <c r="C39" s="124" t="s">
        <v>61</v>
      </c>
      <c r="D39" s="15" t="s">
        <v>89</v>
      </c>
      <c r="E39" s="15" t="s">
        <v>197</v>
      </c>
      <c r="F39" s="41">
        <v>110204.87</v>
      </c>
      <c r="G39" s="19">
        <v>2792.79</v>
      </c>
      <c r="H39" s="138">
        <f t="shared" si="6"/>
        <v>112997.65999999999</v>
      </c>
      <c r="I39" s="41">
        <v>90204.87</v>
      </c>
      <c r="J39" s="19">
        <v>2792.79</v>
      </c>
      <c r="K39" s="139">
        <f t="shared" si="25"/>
        <v>92997.659999999989</v>
      </c>
      <c r="L39" s="41">
        <v>90204.87</v>
      </c>
      <c r="M39" s="19">
        <v>2792.79</v>
      </c>
      <c r="N39" s="21">
        <f t="shared" si="7"/>
        <v>92997.659999999989</v>
      </c>
      <c r="O39" s="17">
        <v>92445.31</v>
      </c>
      <c r="P39" s="19">
        <v>2792.79</v>
      </c>
      <c r="Q39" s="10">
        <f t="shared" si="8"/>
        <v>95238.099999999991</v>
      </c>
      <c r="R39" s="17">
        <v>92445.31</v>
      </c>
      <c r="S39" s="19">
        <v>2792.79</v>
      </c>
      <c r="T39" s="10">
        <f t="shared" si="9"/>
        <v>95238.099999999991</v>
      </c>
      <c r="U39" s="17">
        <v>92445.31</v>
      </c>
      <c r="V39" s="19">
        <v>2792.79</v>
      </c>
      <c r="W39" s="11">
        <f t="shared" si="10"/>
        <v>95238.099999999991</v>
      </c>
      <c r="X39" s="17">
        <v>187093.44</v>
      </c>
      <c r="Y39" s="19">
        <v>5585.58</v>
      </c>
      <c r="Z39" s="13">
        <f t="shared" si="28"/>
        <v>192679.02</v>
      </c>
      <c r="AA39" s="17">
        <v>94648.13</v>
      </c>
      <c r="AB39" s="19">
        <v>2792.79</v>
      </c>
      <c r="AC39" s="10">
        <f t="shared" si="11"/>
        <v>97440.92</v>
      </c>
      <c r="AD39" s="17">
        <v>92594.83</v>
      </c>
      <c r="AE39" s="19">
        <v>2792.79</v>
      </c>
      <c r="AF39" s="10">
        <f>AD39+AE39</f>
        <v>95387.62</v>
      </c>
      <c r="AG39" s="17">
        <v>90483.55</v>
      </c>
      <c r="AH39" s="19">
        <v>2792.79</v>
      </c>
      <c r="AI39" s="10">
        <f t="shared" si="13"/>
        <v>93276.34</v>
      </c>
      <c r="AJ39" s="41">
        <v>178419.83</v>
      </c>
      <c r="AK39" s="19">
        <v>2792.79</v>
      </c>
      <c r="AL39" s="10">
        <f t="shared" si="14"/>
        <v>181212.62</v>
      </c>
      <c r="AM39" s="17">
        <v>387396.27</v>
      </c>
      <c r="AN39" s="19">
        <v>2792.79</v>
      </c>
      <c r="AO39" s="10">
        <f t="shared" si="15"/>
        <v>390189.06</v>
      </c>
      <c r="AP39" s="17">
        <f t="shared" si="16"/>
        <v>1598586.59</v>
      </c>
      <c r="AQ39" s="19">
        <f t="shared" si="17"/>
        <v>36306.270000000004</v>
      </c>
      <c r="AR39" s="10">
        <f t="shared" si="18"/>
        <v>1634892.86</v>
      </c>
      <c r="AS39" s="138">
        <f t="shared" si="24"/>
        <v>96871.536666666667</v>
      </c>
      <c r="AT39" s="138"/>
      <c r="AU39" s="280" t="e">
        <f t="shared" si="19"/>
        <v>#DIV/0!</v>
      </c>
      <c r="AV39" s="205">
        <f t="shared" si="20"/>
        <v>94658.42333333334</v>
      </c>
      <c r="AW39" s="205"/>
      <c r="AX39" s="205" t="e">
        <f t="shared" si="30"/>
        <v>#DIV/0!</v>
      </c>
      <c r="AY39" s="228">
        <f t="shared" si="21"/>
        <v>104698.54888888888</v>
      </c>
      <c r="AZ39" s="228"/>
      <c r="BA39" s="228" t="e">
        <f t="shared" si="31"/>
        <v>#DIV/0!</v>
      </c>
      <c r="BB39" s="10">
        <f t="shared" si="22"/>
        <v>133215.54916666666</v>
      </c>
      <c r="BC39" s="10">
        <v>62506.11</v>
      </c>
      <c r="BD39" s="65">
        <f t="shared" si="32"/>
        <v>2.1312404366015842</v>
      </c>
      <c r="BE39" s="144"/>
      <c r="BF39" s="4"/>
      <c r="BG39" s="4"/>
      <c r="BH39" s="4"/>
      <c r="BI39" s="50">
        <f t="shared" si="23"/>
        <v>133215.54916666666</v>
      </c>
      <c r="BJ39" s="50">
        <f t="shared" si="29"/>
        <v>0</v>
      </c>
      <c r="BK39" s="4"/>
      <c r="BL39" s="4"/>
    </row>
    <row r="40" spans="1:64" s="3" customFormat="1" ht="45" customHeight="1" thickBot="1">
      <c r="A40" s="7" t="s">
        <v>50</v>
      </c>
      <c r="B40" s="99">
        <v>1</v>
      </c>
      <c r="C40" s="100" t="s">
        <v>214</v>
      </c>
      <c r="D40" s="100" t="s">
        <v>21</v>
      </c>
      <c r="E40" s="100"/>
      <c r="F40" s="24">
        <v>99874.45</v>
      </c>
      <c r="G40" s="25"/>
      <c r="H40" s="138">
        <f t="shared" si="6"/>
        <v>99874.45</v>
      </c>
      <c r="I40" s="26">
        <v>79874.45</v>
      </c>
      <c r="J40" s="25"/>
      <c r="K40" s="139">
        <f t="shared" si="25"/>
        <v>79874.45</v>
      </c>
      <c r="L40" s="26">
        <v>79874.45</v>
      </c>
      <c r="M40" s="25"/>
      <c r="N40" s="21">
        <f t="shared" si="7"/>
        <v>79874.45</v>
      </c>
      <c r="O40" s="26">
        <v>80722.820000000007</v>
      </c>
      <c r="P40" s="25"/>
      <c r="Q40" s="10">
        <f t="shared" si="8"/>
        <v>80722.820000000007</v>
      </c>
      <c r="R40" s="26">
        <v>80722.820000000007</v>
      </c>
      <c r="S40" s="25"/>
      <c r="T40" s="10">
        <f t="shared" si="9"/>
        <v>80722.820000000007</v>
      </c>
      <c r="U40" s="26">
        <v>80515.95</v>
      </c>
      <c r="V40" s="25"/>
      <c r="W40" s="11">
        <f t="shared" si="10"/>
        <v>80515.95</v>
      </c>
      <c r="X40" s="26"/>
      <c r="Y40" s="25"/>
      <c r="Z40" s="13">
        <f t="shared" si="28"/>
        <v>0</v>
      </c>
      <c r="AA40" s="26">
        <v>0</v>
      </c>
      <c r="AB40" s="25"/>
      <c r="AC40" s="10">
        <f t="shared" si="11"/>
        <v>0</v>
      </c>
      <c r="AD40" s="26">
        <v>0</v>
      </c>
      <c r="AE40" s="25"/>
      <c r="AF40" s="10">
        <f t="shared" si="12"/>
        <v>0</v>
      </c>
      <c r="AG40" s="26">
        <v>0</v>
      </c>
      <c r="AH40" s="25"/>
      <c r="AI40" s="10">
        <f t="shared" si="13"/>
        <v>0</v>
      </c>
      <c r="AJ40" s="26">
        <v>0</v>
      </c>
      <c r="AK40" s="25"/>
      <c r="AL40" s="10">
        <f t="shared" si="14"/>
        <v>0</v>
      </c>
      <c r="AM40" s="26">
        <v>0</v>
      </c>
      <c r="AN40" s="25"/>
      <c r="AO40" s="10">
        <f t="shared" si="15"/>
        <v>0</v>
      </c>
      <c r="AP40" s="17">
        <f t="shared" si="16"/>
        <v>501584.94</v>
      </c>
      <c r="AQ40" s="19">
        <f t="shared" si="17"/>
        <v>0</v>
      </c>
      <c r="AR40" s="10">
        <f t="shared" si="18"/>
        <v>501584.94</v>
      </c>
      <c r="AS40" s="138">
        <f t="shared" si="24"/>
        <v>86541.116666666654</v>
      </c>
      <c r="AT40" s="139"/>
      <c r="AU40" s="280" t="e">
        <f t="shared" si="19"/>
        <v>#DIV/0!</v>
      </c>
      <c r="AV40" s="205">
        <f t="shared" si="20"/>
        <v>83597.490000000005</v>
      </c>
      <c r="AW40" s="218"/>
      <c r="AX40" s="218" t="e">
        <f t="shared" si="30"/>
        <v>#DIV/0!</v>
      </c>
      <c r="AY40" s="228">
        <f>(F40+I40+L40+O40+R40+U40+X40+AA40+AD40)/6</f>
        <v>83597.490000000005</v>
      </c>
      <c r="AZ40" s="241"/>
      <c r="BA40" s="241" t="e">
        <f t="shared" si="31"/>
        <v>#DIV/0!</v>
      </c>
      <c r="BB40" s="10">
        <f>AP40/6</f>
        <v>83597.490000000005</v>
      </c>
      <c r="BC40" s="11">
        <v>52614.61</v>
      </c>
      <c r="BD40" s="45">
        <f t="shared" si="32"/>
        <v>1.5888645758278928</v>
      </c>
      <c r="BE40" s="144"/>
      <c r="BF40" s="4"/>
      <c r="BG40" s="4"/>
      <c r="BH40" s="4"/>
      <c r="BI40" s="50">
        <f t="shared" si="23"/>
        <v>41798.745000000003</v>
      </c>
      <c r="BJ40" s="50">
        <f t="shared" si="29"/>
        <v>41798.745000000003</v>
      </c>
      <c r="BK40" s="4"/>
      <c r="BL40" s="4"/>
    </row>
    <row r="41" spans="1:64" s="3" customFormat="1" ht="45" customHeight="1" thickBot="1">
      <c r="A41" s="520" t="s">
        <v>69</v>
      </c>
      <c r="B41" s="112">
        <v>1</v>
      </c>
      <c r="C41" s="110" t="s">
        <v>169</v>
      </c>
      <c r="D41" s="113" t="s">
        <v>160</v>
      </c>
      <c r="E41" s="113"/>
      <c r="F41" s="67">
        <v>98989.89</v>
      </c>
      <c r="G41" s="44"/>
      <c r="H41" s="138">
        <f t="shared" si="6"/>
        <v>98989.89</v>
      </c>
      <c r="I41" s="67">
        <v>59801.34</v>
      </c>
      <c r="J41" s="44"/>
      <c r="K41" s="172">
        <f t="shared" si="25"/>
        <v>59801.34</v>
      </c>
      <c r="L41" s="67">
        <v>0</v>
      </c>
      <c r="M41" s="44"/>
      <c r="N41" s="21">
        <f t="shared" si="7"/>
        <v>0</v>
      </c>
      <c r="O41" s="42">
        <v>0</v>
      </c>
      <c r="P41" s="44"/>
      <c r="Q41" s="10">
        <f t="shared" si="8"/>
        <v>0</v>
      </c>
      <c r="R41" s="42">
        <v>43403.51</v>
      </c>
      <c r="S41" s="44"/>
      <c r="T41" s="10">
        <f t="shared" si="9"/>
        <v>43403.51</v>
      </c>
      <c r="U41" s="42">
        <v>0</v>
      </c>
      <c r="V41" s="44"/>
      <c r="W41" s="11">
        <f t="shared" si="10"/>
        <v>0</v>
      </c>
      <c r="X41" s="42">
        <v>70882.149999999994</v>
      </c>
      <c r="Y41" s="44"/>
      <c r="Z41" s="13">
        <f t="shared" si="28"/>
        <v>70882.149999999994</v>
      </c>
      <c r="AA41" s="42">
        <v>77632.83</v>
      </c>
      <c r="AB41" s="44"/>
      <c r="AC41" s="10">
        <f t="shared" si="11"/>
        <v>77632.83</v>
      </c>
      <c r="AD41" s="42">
        <v>157141.44</v>
      </c>
      <c r="AE41" s="44"/>
      <c r="AF41" s="10">
        <f t="shared" si="12"/>
        <v>157141.44</v>
      </c>
      <c r="AG41" s="42">
        <v>61776.05</v>
      </c>
      <c r="AH41" s="44"/>
      <c r="AI41" s="10">
        <f t="shared" si="13"/>
        <v>61776.05</v>
      </c>
      <c r="AJ41" s="42">
        <v>78936.070000000007</v>
      </c>
      <c r="AK41" s="44"/>
      <c r="AL41" s="10">
        <f t="shared" si="14"/>
        <v>78936.070000000007</v>
      </c>
      <c r="AM41" s="42">
        <v>158936.07</v>
      </c>
      <c r="AN41" s="44"/>
      <c r="AO41" s="10">
        <f t="shared" si="15"/>
        <v>158936.07</v>
      </c>
      <c r="AP41" s="17">
        <f t="shared" si="16"/>
        <v>807499.35000000009</v>
      </c>
      <c r="AQ41" s="19">
        <f t="shared" si="17"/>
        <v>0</v>
      </c>
      <c r="AR41" s="10">
        <f t="shared" si="18"/>
        <v>807499.35000000009</v>
      </c>
      <c r="AS41" s="138">
        <f>(F41+I41+L41)/2</f>
        <v>79395.614999999991</v>
      </c>
      <c r="AT41" s="153"/>
      <c r="AU41" s="284" t="e">
        <f>AS40/AT40</f>
        <v>#DIV/0!</v>
      </c>
      <c r="AV41" s="205">
        <f>(F41+I41+L41+O41+R41+U41)/4</f>
        <v>50548.684999999998</v>
      </c>
      <c r="AW41" s="262"/>
      <c r="AX41" s="218" t="e">
        <f t="shared" si="30"/>
        <v>#DIV/0!</v>
      </c>
      <c r="AY41" s="228">
        <f>(F41+I41+L41+O41+R41+U41+X41+AA41+AD41)/6</f>
        <v>84641.86</v>
      </c>
      <c r="AZ41" s="263"/>
      <c r="BA41" s="241" t="e">
        <f t="shared" si="31"/>
        <v>#DIV/0!</v>
      </c>
      <c r="BB41" s="10">
        <f>AP41/9</f>
        <v>89722.150000000009</v>
      </c>
      <c r="BC41" s="12">
        <v>51857.98</v>
      </c>
      <c r="BD41" s="45">
        <f t="shared" si="32"/>
        <v>1.7301512708362339</v>
      </c>
      <c r="BE41" s="144"/>
      <c r="BF41" s="4"/>
      <c r="BG41" s="4"/>
      <c r="BH41" s="4"/>
      <c r="BI41" s="50"/>
      <c r="BJ41" s="50"/>
      <c r="BK41" s="4"/>
      <c r="BL41" s="4"/>
    </row>
    <row r="42" spans="1:64" s="3" customFormat="1" ht="45" customHeight="1" thickBot="1">
      <c r="A42" s="521"/>
      <c r="B42" s="112">
        <v>2</v>
      </c>
      <c r="C42" s="110" t="s">
        <v>217</v>
      </c>
      <c r="D42" s="125" t="s">
        <v>184</v>
      </c>
      <c r="E42" s="98" t="s">
        <v>211</v>
      </c>
      <c r="F42" s="67">
        <v>0</v>
      </c>
      <c r="G42" s="44"/>
      <c r="H42" s="138">
        <f t="shared" si="6"/>
        <v>0</v>
      </c>
      <c r="I42" s="67">
        <v>20187.68</v>
      </c>
      <c r="J42" s="44">
        <v>58392.87</v>
      </c>
      <c r="K42" s="172">
        <f t="shared" si="25"/>
        <v>78580.55</v>
      </c>
      <c r="L42" s="67">
        <v>20187.68</v>
      </c>
      <c r="M42" s="44">
        <v>64092.87</v>
      </c>
      <c r="N42" s="21">
        <f t="shared" si="7"/>
        <v>84280.55</v>
      </c>
      <c r="O42" s="42">
        <v>20187.68</v>
      </c>
      <c r="P42" s="44">
        <v>70448.22</v>
      </c>
      <c r="Q42" s="10"/>
      <c r="R42" s="42">
        <v>20187.68</v>
      </c>
      <c r="S42" s="44">
        <v>70169.22</v>
      </c>
      <c r="T42" s="10">
        <f t="shared" si="9"/>
        <v>90356.9</v>
      </c>
      <c r="U42" s="42">
        <v>19975.2</v>
      </c>
      <c r="V42" s="44">
        <v>70856.800000000003</v>
      </c>
      <c r="W42" s="11">
        <f t="shared" si="10"/>
        <v>90832</v>
      </c>
      <c r="X42" s="42">
        <v>19902.8</v>
      </c>
      <c r="Y42" s="44">
        <v>67832.78</v>
      </c>
      <c r="Z42" s="13">
        <f t="shared" si="28"/>
        <v>87735.58</v>
      </c>
      <c r="AA42" s="42">
        <v>28022.73</v>
      </c>
      <c r="AB42" s="44">
        <v>50284.17</v>
      </c>
      <c r="AC42" s="10">
        <f t="shared" si="11"/>
        <v>78306.899999999994</v>
      </c>
      <c r="AD42" s="42">
        <v>0</v>
      </c>
      <c r="AE42" s="44"/>
      <c r="AF42" s="10">
        <f t="shared" si="12"/>
        <v>0</v>
      </c>
      <c r="AG42" s="42"/>
      <c r="AH42" s="44"/>
      <c r="AI42" s="10">
        <f t="shared" si="13"/>
        <v>0</v>
      </c>
      <c r="AJ42" s="42">
        <v>0</v>
      </c>
      <c r="AK42" s="44"/>
      <c r="AL42" s="10">
        <f t="shared" si="14"/>
        <v>0</v>
      </c>
      <c r="AM42" s="42">
        <v>0</v>
      </c>
      <c r="AN42" s="44"/>
      <c r="AO42" s="10">
        <f t="shared" si="15"/>
        <v>0</v>
      </c>
      <c r="AP42" s="17">
        <f t="shared" si="16"/>
        <v>148651.45000000001</v>
      </c>
      <c r="AQ42" s="19">
        <f t="shared" si="17"/>
        <v>452076.93</v>
      </c>
      <c r="AR42" s="10">
        <f t="shared" si="18"/>
        <v>600728.38</v>
      </c>
      <c r="AS42" s="138">
        <f t="shared" si="24"/>
        <v>13458.453333333333</v>
      </c>
      <c r="AT42" s="153"/>
      <c r="AU42" s="284" t="e">
        <f>AS41/AT41</f>
        <v>#DIV/0!</v>
      </c>
      <c r="AV42" s="205">
        <f t="shared" si="20"/>
        <v>16787.653333333332</v>
      </c>
      <c r="AW42" s="262"/>
      <c r="AX42" s="218" t="e">
        <f t="shared" si="30"/>
        <v>#DIV/0!</v>
      </c>
      <c r="AY42" s="228">
        <f>(F42+I42+L42+O42+R42+U42+X42+AA42+AD42)/8</f>
        <v>18581.431250000001</v>
      </c>
      <c r="AZ42" s="263"/>
      <c r="BA42" s="241" t="e">
        <f t="shared" si="31"/>
        <v>#DIV/0!</v>
      </c>
      <c r="BB42" s="10">
        <f>AP42/8</f>
        <v>18581.431250000001</v>
      </c>
      <c r="BC42" s="12">
        <v>51857.98</v>
      </c>
      <c r="BD42" s="45">
        <f t="shared" si="32"/>
        <v>0.35831382653161575</v>
      </c>
      <c r="BE42" s="144"/>
      <c r="BF42" s="4"/>
      <c r="BG42" s="4"/>
      <c r="BH42" s="4"/>
      <c r="BI42" s="50"/>
      <c r="BJ42" s="50"/>
      <c r="BK42" s="4"/>
      <c r="BL42" s="4"/>
    </row>
    <row r="43" spans="1:64" ht="15.75" thickBot="1">
      <c r="A43" s="522"/>
      <c r="B43" s="112">
        <v>3</v>
      </c>
      <c r="C43" s="110"/>
      <c r="D43" s="321"/>
      <c r="E43" s="111"/>
      <c r="F43" s="67"/>
      <c r="G43" s="44"/>
      <c r="H43" s="138">
        <f t="shared" si="6"/>
        <v>0</v>
      </c>
      <c r="I43" s="67"/>
      <c r="J43" s="44"/>
      <c r="K43" s="172">
        <f t="shared" si="25"/>
        <v>0</v>
      </c>
      <c r="L43" s="67"/>
      <c r="M43" s="44"/>
      <c r="N43" s="21">
        <f t="shared" si="7"/>
        <v>0</v>
      </c>
      <c r="O43" s="42"/>
      <c r="P43" s="44"/>
      <c r="Q43" s="10">
        <f t="shared" si="8"/>
        <v>0</v>
      </c>
      <c r="R43" s="42"/>
      <c r="S43" s="44"/>
      <c r="T43" s="10">
        <f t="shared" si="9"/>
        <v>0</v>
      </c>
      <c r="U43" s="42"/>
      <c r="V43" s="44"/>
      <c r="W43" s="11">
        <f t="shared" si="10"/>
        <v>0</v>
      </c>
      <c r="X43" s="42"/>
      <c r="Y43" s="44"/>
      <c r="Z43" s="13">
        <f t="shared" si="28"/>
        <v>0</v>
      </c>
      <c r="AA43" s="42"/>
      <c r="AB43" s="44"/>
      <c r="AC43" s="10">
        <f t="shared" si="11"/>
        <v>0</v>
      </c>
      <c r="AD43" s="42"/>
      <c r="AE43" s="44"/>
      <c r="AF43" s="10">
        <f t="shared" si="12"/>
        <v>0</v>
      </c>
      <c r="AG43" s="42"/>
      <c r="AH43" s="44"/>
      <c r="AI43" s="10">
        <f t="shared" si="13"/>
        <v>0</v>
      </c>
      <c r="AJ43" s="42"/>
      <c r="AK43" s="44"/>
      <c r="AL43" s="10">
        <f t="shared" si="14"/>
        <v>0</v>
      </c>
      <c r="AM43" s="42"/>
      <c r="AN43" s="44"/>
      <c r="AO43" s="10">
        <f t="shared" si="15"/>
        <v>0</v>
      </c>
      <c r="AP43" s="17">
        <f t="shared" si="16"/>
        <v>0</v>
      </c>
      <c r="AQ43" s="19">
        <f t="shared" si="17"/>
        <v>0</v>
      </c>
      <c r="AR43" s="10">
        <f t="shared" si="18"/>
        <v>0</v>
      </c>
      <c r="AS43" s="138">
        <f t="shared" si="24"/>
        <v>0</v>
      </c>
      <c r="AT43" s="153"/>
      <c r="AU43" s="286" t="e">
        <f t="shared" si="19"/>
        <v>#DIV/0!</v>
      </c>
      <c r="AV43" s="205">
        <f>(F43+I43+L43+O43+R43+U43)/6</f>
        <v>0</v>
      </c>
      <c r="AW43" s="211"/>
      <c r="AX43" s="211" t="e">
        <f t="shared" si="30"/>
        <v>#DIV/0!</v>
      </c>
      <c r="AY43" s="228">
        <f>(F43+I43+L43+O43+R43+U43+X43+AA43+AD43)/7</f>
        <v>0</v>
      </c>
      <c r="AZ43" s="230"/>
      <c r="BA43" s="230" t="e">
        <f t="shared" si="31"/>
        <v>#DIV/0!</v>
      </c>
      <c r="BB43" s="10">
        <f>AP43/7</f>
        <v>0</v>
      </c>
      <c r="BC43" s="12"/>
      <c r="BD43" s="68" t="e">
        <f t="shared" si="32"/>
        <v>#DIV/0!</v>
      </c>
      <c r="BE43" s="144"/>
      <c r="BF43" s="4"/>
      <c r="BG43" s="4"/>
      <c r="BH43" s="4"/>
      <c r="BI43" s="50">
        <f t="shared" si="23"/>
        <v>0</v>
      </c>
      <c r="BJ43" s="50">
        <f t="shared" si="29"/>
        <v>0</v>
      </c>
      <c r="BK43" s="4"/>
      <c r="BL43" s="4"/>
    </row>
    <row r="44" spans="1:64" ht="45.75" customHeight="1" thickBot="1">
      <c r="A44" s="509" t="s">
        <v>70</v>
      </c>
      <c r="B44" s="355">
        <v>1</v>
      </c>
      <c r="C44" s="414" t="s">
        <v>218</v>
      </c>
      <c r="D44" s="303" t="s">
        <v>80</v>
      </c>
      <c r="E44" s="303"/>
      <c r="F44" s="75">
        <v>106820.83</v>
      </c>
      <c r="G44" s="49"/>
      <c r="H44" s="189">
        <f t="shared" si="6"/>
        <v>106820.83</v>
      </c>
      <c r="I44" s="48">
        <v>86820.83</v>
      </c>
      <c r="J44" s="300"/>
      <c r="K44" s="189">
        <f t="shared" si="25"/>
        <v>86820.83</v>
      </c>
      <c r="L44" s="48">
        <v>86820.83</v>
      </c>
      <c r="M44" s="49"/>
      <c r="N44" s="47">
        <f t="shared" si="7"/>
        <v>86820.83</v>
      </c>
      <c r="O44" s="48">
        <v>64053.5</v>
      </c>
      <c r="P44" s="49"/>
      <c r="Q44" s="47">
        <f t="shared" si="8"/>
        <v>64053.5</v>
      </c>
      <c r="R44" s="48">
        <v>88073.56</v>
      </c>
      <c r="S44" s="49"/>
      <c r="T44" s="47">
        <f t="shared" si="9"/>
        <v>88073.56</v>
      </c>
      <c r="U44" s="48">
        <v>88073.56</v>
      </c>
      <c r="V44" s="49"/>
      <c r="W44" s="47">
        <f t="shared" si="10"/>
        <v>88073.56</v>
      </c>
      <c r="X44" s="48"/>
      <c r="Y44" s="49"/>
      <c r="Z44" s="33">
        <f t="shared" si="28"/>
        <v>0</v>
      </c>
      <c r="AA44" s="48">
        <v>0</v>
      </c>
      <c r="AB44" s="49"/>
      <c r="AC44" s="47">
        <f t="shared" si="11"/>
        <v>0</v>
      </c>
      <c r="AD44" s="48">
        <v>0</v>
      </c>
      <c r="AE44" s="49"/>
      <c r="AF44" s="47">
        <f t="shared" si="12"/>
        <v>0</v>
      </c>
      <c r="AG44" s="48">
        <v>0</v>
      </c>
      <c r="AH44" s="49"/>
      <c r="AI44" s="47">
        <f t="shared" si="13"/>
        <v>0</v>
      </c>
      <c r="AJ44" s="48">
        <v>0</v>
      </c>
      <c r="AK44" s="49"/>
      <c r="AL44" s="47">
        <f t="shared" si="14"/>
        <v>0</v>
      </c>
      <c r="AM44" s="48">
        <v>0</v>
      </c>
      <c r="AN44" s="49"/>
      <c r="AO44" s="47">
        <f t="shared" si="15"/>
        <v>0</v>
      </c>
      <c r="AP44" s="48">
        <f t="shared" si="16"/>
        <v>520663.11</v>
      </c>
      <c r="AQ44" s="49">
        <f t="shared" si="17"/>
        <v>0</v>
      </c>
      <c r="AR44" s="47">
        <f t="shared" si="18"/>
        <v>520663.11</v>
      </c>
      <c r="AS44" s="189">
        <f t="shared" si="24"/>
        <v>93487.496666666659</v>
      </c>
      <c r="AT44" s="189"/>
      <c r="AU44" s="282" t="e">
        <f t="shared" si="19"/>
        <v>#DIV/0!</v>
      </c>
      <c r="AV44" s="205">
        <f>(F44+I44+L44+O44+R44+U44)/6</f>
        <v>86777.184999999998</v>
      </c>
      <c r="AW44" s="205"/>
      <c r="AX44" s="205" t="e">
        <f t="shared" si="30"/>
        <v>#DIV/0!</v>
      </c>
      <c r="AY44" s="228">
        <f>(F44+I44+L44+O44+R44+U44+X44+AA44+AD44)/6</f>
        <v>86777.184999999998</v>
      </c>
      <c r="AZ44" s="228"/>
      <c r="BA44" s="228" t="e">
        <f t="shared" si="31"/>
        <v>#DIV/0!</v>
      </c>
      <c r="BB44" s="10">
        <f>AP44/6</f>
        <v>86777.184999999998</v>
      </c>
      <c r="BC44" s="10">
        <v>59840.68</v>
      </c>
      <c r="BD44" s="65">
        <f t="shared" si="32"/>
        <v>1.4501370138173564</v>
      </c>
      <c r="BE44" s="144"/>
      <c r="BF44" s="4"/>
      <c r="BG44" s="4"/>
      <c r="BH44" s="4"/>
      <c r="BI44" s="50">
        <f t="shared" si="23"/>
        <v>43388.592499999999</v>
      </c>
      <c r="BJ44" s="50">
        <f t="shared" si="29"/>
        <v>43388.592499999999</v>
      </c>
      <c r="BK44" s="4"/>
      <c r="BL44" s="4"/>
    </row>
    <row r="45" spans="1:64" ht="45.75" customHeight="1" thickBot="1">
      <c r="A45" s="515"/>
      <c r="B45" s="413">
        <v>2</v>
      </c>
      <c r="C45" s="303" t="s">
        <v>116</v>
      </c>
      <c r="D45" s="314" t="s">
        <v>115</v>
      </c>
      <c r="E45" s="369" t="s">
        <v>222</v>
      </c>
      <c r="F45" s="26">
        <v>66279.100000000006</v>
      </c>
      <c r="G45" s="363">
        <v>19704.689999999999</v>
      </c>
      <c r="H45" s="364">
        <f t="shared" si="6"/>
        <v>85983.790000000008</v>
      </c>
      <c r="I45" s="24">
        <v>68833.75</v>
      </c>
      <c r="J45" s="25">
        <v>10652.8</v>
      </c>
      <c r="K45" s="139">
        <f t="shared" si="25"/>
        <v>79486.55</v>
      </c>
      <c r="L45" s="26">
        <v>56151.839999999997</v>
      </c>
      <c r="M45" s="365">
        <v>14203.74</v>
      </c>
      <c r="N45" s="11">
        <f t="shared" si="7"/>
        <v>70355.58</v>
      </c>
      <c r="O45" s="26">
        <v>60864.19</v>
      </c>
      <c r="P45" s="25">
        <v>24779.83</v>
      </c>
      <c r="Q45" s="11">
        <f t="shared" si="8"/>
        <v>85644.02</v>
      </c>
      <c r="R45" s="26">
        <v>59960.19</v>
      </c>
      <c r="S45" s="25">
        <v>14203.74</v>
      </c>
      <c r="T45" s="11">
        <f t="shared" si="9"/>
        <v>74163.930000000008</v>
      </c>
      <c r="U45" s="26">
        <v>63153.440000000002</v>
      </c>
      <c r="V45" s="25">
        <v>13907.32</v>
      </c>
      <c r="W45" s="11">
        <f t="shared" si="10"/>
        <v>77060.760000000009</v>
      </c>
      <c r="X45" s="26">
        <v>68643.48</v>
      </c>
      <c r="Y45" s="25">
        <v>15370.92</v>
      </c>
      <c r="Z45" s="11">
        <f t="shared" si="28"/>
        <v>84014.399999999994</v>
      </c>
      <c r="AA45" s="26">
        <v>50235.56</v>
      </c>
      <c r="AB45" s="25">
        <v>14203.74</v>
      </c>
      <c r="AC45" s="161">
        <f t="shared" si="11"/>
        <v>64439.299999999996</v>
      </c>
      <c r="AD45" s="264">
        <v>54771.59</v>
      </c>
      <c r="AE45" s="25">
        <v>10451.81</v>
      </c>
      <c r="AF45" s="161">
        <f t="shared" si="12"/>
        <v>65223.399999999994</v>
      </c>
      <c r="AG45" s="24">
        <v>65513.53</v>
      </c>
      <c r="AH45" s="25">
        <v>10451.81</v>
      </c>
      <c r="AI45" s="11"/>
      <c r="AJ45" s="26">
        <v>65513.53</v>
      </c>
      <c r="AK45" s="25">
        <v>10451.81</v>
      </c>
      <c r="AL45" s="11">
        <f t="shared" si="14"/>
        <v>75965.34</v>
      </c>
      <c r="AM45" s="26">
        <v>118904.03</v>
      </c>
      <c r="AN45" s="25">
        <v>10451.81</v>
      </c>
      <c r="AO45" s="11">
        <f t="shared" si="15"/>
        <v>129355.84</v>
      </c>
      <c r="AP45" s="407">
        <f t="shared" si="16"/>
        <v>798824.2300000001</v>
      </c>
      <c r="AQ45" s="406"/>
      <c r="AR45" s="47">
        <f t="shared" si="18"/>
        <v>798824.2300000001</v>
      </c>
      <c r="AS45" s="139">
        <f t="shared" si="24"/>
        <v>63754.896666666667</v>
      </c>
      <c r="AT45" s="139"/>
      <c r="AU45" s="284" t="e">
        <f t="shared" si="19"/>
        <v>#DIV/0!</v>
      </c>
      <c r="AV45" s="205">
        <f>(F45+I45+L45+O45+R45+U45)/6</f>
        <v>62540.418333333335</v>
      </c>
      <c r="AW45" s="210"/>
      <c r="AX45" s="205" t="e">
        <f t="shared" si="30"/>
        <v>#DIV/0!</v>
      </c>
      <c r="AY45" s="228">
        <f>(F45+I45+L45+O45+R45+U45+X45+AA45+AD45)/9</f>
        <v>60988.126666666671</v>
      </c>
      <c r="AZ45" s="267"/>
      <c r="BA45" s="228" t="e">
        <f t="shared" si="31"/>
        <v>#DIV/0!</v>
      </c>
      <c r="BB45" s="10">
        <f>AP45/12</f>
        <v>66568.685833333337</v>
      </c>
      <c r="BC45" s="311">
        <v>59840.68</v>
      </c>
      <c r="BD45" s="65">
        <f t="shared" si="32"/>
        <v>1.1124319749263099</v>
      </c>
      <c r="BE45" s="144"/>
      <c r="BF45" s="4"/>
      <c r="BG45" s="4"/>
      <c r="BH45" s="4"/>
      <c r="BI45" s="50"/>
      <c r="BJ45" s="50"/>
      <c r="BK45" s="4"/>
      <c r="BL45" s="4"/>
    </row>
    <row r="46" spans="1:64" ht="15.75" thickBot="1">
      <c r="A46" s="517"/>
      <c r="B46" s="269">
        <v>3</v>
      </c>
      <c r="C46" s="341"/>
      <c r="D46" s="341"/>
      <c r="E46" s="341"/>
      <c r="F46" s="80"/>
      <c r="G46" s="36"/>
      <c r="H46" s="172">
        <f t="shared" si="6"/>
        <v>0</v>
      </c>
      <c r="I46" s="80"/>
      <c r="J46" s="36"/>
      <c r="K46" s="172">
        <f t="shared" si="25"/>
        <v>0</v>
      </c>
      <c r="L46" s="34"/>
      <c r="M46" s="36"/>
      <c r="N46" s="33">
        <f t="shared" si="7"/>
        <v>0</v>
      </c>
      <c r="O46" s="34"/>
      <c r="P46" s="36"/>
      <c r="Q46" s="33">
        <f t="shared" si="8"/>
        <v>0</v>
      </c>
      <c r="R46" s="34"/>
      <c r="S46" s="36"/>
      <c r="T46" s="33">
        <f t="shared" si="9"/>
        <v>0</v>
      </c>
      <c r="U46" s="34"/>
      <c r="V46" s="36"/>
      <c r="W46" s="33">
        <f t="shared" si="10"/>
        <v>0</v>
      </c>
      <c r="X46" s="34"/>
      <c r="Y46" s="36"/>
      <c r="Z46" s="33">
        <f t="shared" si="28"/>
        <v>0</v>
      </c>
      <c r="AA46" s="34"/>
      <c r="AB46" s="36"/>
      <c r="AC46" s="370">
        <f t="shared" si="11"/>
        <v>0</v>
      </c>
      <c r="AD46" s="299"/>
      <c r="AE46" s="36"/>
      <c r="AF46" s="370">
        <f t="shared" si="12"/>
        <v>0</v>
      </c>
      <c r="AG46" s="80"/>
      <c r="AH46" s="36"/>
      <c r="AI46" s="33">
        <f t="shared" si="13"/>
        <v>0</v>
      </c>
      <c r="AJ46" s="34"/>
      <c r="AK46" s="36"/>
      <c r="AL46" s="33">
        <f t="shared" si="14"/>
        <v>0</v>
      </c>
      <c r="AM46" s="34"/>
      <c r="AN46" s="36"/>
      <c r="AO46" s="33">
        <f t="shared" si="15"/>
        <v>0</v>
      </c>
      <c r="AP46" s="34">
        <f t="shared" si="16"/>
        <v>0</v>
      </c>
      <c r="AQ46" s="36">
        <f t="shared" si="17"/>
        <v>0</v>
      </c>
      <c r="AR46" s="161">
        <f t="shared" si="18"/>
        <v>0</v>
      </c>
      <c r="AS46" s="449">
        <f t="shared" si="24"/>
        <v>0</v>
      </c>
      <c r="AT46" s="172"/>
      <c r="AU46" s="283" t="e">
        <f t="shared" si="19"/>
        <v>#DIV/0!</v>
      </c>
      <c r="AV46" s="223">
        <f t="shared" si="20"/>
        <v>0</v>
      </c>
      <c r="AW46" s="223"/>
      <c r="AX46" s="223" t="e">
        <f t="shared" si="30"/>
        <v>#DIV/0!</v>
      </c>
      <c r="AY46" s="233">
        <f t="shared" si="21"/>
        <v>0</v>
      </c>
      <c r="AZ46" s="371"/>
      <c r="BA46" s="372" t="e">
        <f t="shared" si="31"/>
        <v>#DIV/0!</v>
      </c>
      <c r="BB46" s="373">
        <f t="shared" si="22"/>
        <v>0</v>
      </c>
      <c r="BC46" s="368"/>
      <c r="BD46" s="374"/>
      <c r="BE46" s="145"/>
      <c r="BF46" s="4"/>
      <c r="BG46" s="4"/>
      <c r="BH46" s="4"/>
      <c r="BI46" s="50">
        <f t="shared" si="23"/>
        <v>0</v>
      </c>
      <c r="BJ46" s="50">
        <f t="shared" si="29"/>
        <v>0</v>
      </c>
      <c r="BK46" s="4"/>
      <c r="BL46" s="4"/>
    </row>
    <row r="47" spans="1:64" s="389" customFormat="1" ht="30.75" customHeight="1" thickBot="1">
      <c r="A47" s="513" t="s">
        <v>185</v>
      </c>
      <c r="B47" s="99">
        <v>2</v>
      </c>
      <c r="C47" s="276" t="s">
        <v>188</v>
      </c>
      <c r="D47" s="103" t="s">
        <v>158</v>
      </c>
      <c r="E47" s="415"/>
      <c r="F47" s="379">
        <v>105501.07</v>
      </c>
      <c r="G47" s="380"/>
      <c r="H47" s="138">
        <f t="shared" si="6"/>
        <v>105501.07</v>
      </c>
      <c r="I47" s="379">
        <v>83125.06</v>
      </c>
      <c r="J47" s="380"/>
      <c r="K47" s="381">
        <f t="shared" si="25"/>
        <v>83125.06</v>
      </c>
      <c r="L47" s="379">
        <v>92388.41</v>
      </c>
      <c r="M47" s="380"/>
      <c r="N47" s="382">
        <f t="shared" si="7"/>
        <v>92388.41</v>
      </c>
      <c r="O47" s="379">
        <v>83885.37</v>
      </c>
      <c r="P47" s="380"/>
      <c r="Q47" s="335">
        <f t="shared" si="8"/>
        <v>83885.37</v>
      </c>
      <c r="R47" s="379">
        <v>93363.93</v>
      </c>
      <c r="S47" s="383"/>
      <c r="T47" s="335">
        <f t="shared" si="9"/>
        <v>93363.93</v>
      </c>
      <c r="U47" s="379">
        <v>83885.37</v>
      </c>
      <c r="V47" s="383"/>
      <c r="W47" s="382">
        <f t="shared" si="10"/>
        <v>83885.37</v>
      </c>
      <c r="X47" s="379">
        <v>100284.08</v>
      </c>
      <c r="Y47" s="379"/>
      <c r="Z47" s="335">
        <f t="shared" si="28"/>
        <v>100284.08</v>
      </c>
      <c r="AA47" s="379">
        <v>87924.61</v>
      </c>
      <c r="AB47" s="379"/>
      <c r="AC47" s="382">
        <f t="shared" si="11"/>
        <v>87924.61</v>
      </c>
      <c r="AD47" s="41">
        <v>97287.97</v>
      </c>
      <c r="AE47" s="379"/>
      <c r="AF47" s="10">
        <f t="shared" si="12"/>
        <v>97287.97</v>
      </c>
      <c r="AG47" s="41">
        <v>89531.31</v>
      </c>
      <c r="AH47" s="379"/>
      <c r="AI47" s="10">
        <f t="shared" si="13"/>
        <v>89531.31</v>
      </c>
      <c r="AJ47" s="41">
        <v>96546.35</v>
      </c>
      <c r="AK47" s="379"/>
      <c r="AL47" s="10">
        <f t="shared" si="14"/>
        <v>96546.35</v>
      </c>
      <c r="AM47" s="379">
        <v>185154.62</v>
      </c>
      <c r="AN47" s="19"/>
      <c r="AO47" s="10">
        <f t="shared" si="15"/>
        <v>185154.62</v>
      </c>
      <c r="AP47" s="17">
        <f t="shared" si="16"/>
        <v>1198878.1499999999</v>
      </c>
      <c r="AQ47" s="19">
        <f t="shared" si="17"/>
        <v>0</v>
      </c>
      <c r="AR47" s="13">
        <f t="shared" si="18"/>
        <v>1198878.1499999999</v>
      </c>
      <c r="AS47" s="138">
        <f t="shared" si="24"/>
        <v>93671.513333333351</v>
      </c>
      <c r="AT47" s="138"/>
      <c r="AU47" s="280" t="e">
        <f t="shared" si="19"/>
        <v>#DIV/0!</v>
      </c>
      <c r="AV47" s="205">
        <f t="shared" si="20"/>
        <v>90358.20166666666</v>
      </c>
      <c r="AW47" s="384"/>
      <c r="AX47" s="385" t="e">
        <f>AV47/AW47</f>
        <v>#DIV/0!</v>
      </c>
      <c r="AY47" s="228">
        <f>(F47+I47+L47+O47+R47+U47+X47+AA47+AD47)/9</f>
        <v>91960.652222222212</v>
      </c>
      <c r="AZ47" s="386"/>
      <c r="BA47" s="387" t="e">
        <f t="shared" si="31"/>
        <v>#DIV/0!</v>
      </c>
      <c r="BB47" s="10">
        <f>AP47/12</f>
        <v>99906.512499999997</v>
      </c>
      <c r="BC47" s="10">
        <v>72422.75</v>
      </c>
      <c r="BD47" s="65">
        <f t="shared" ref="BD47:BD54" si="33">BB47/BC47</f>
        <v>1.3794907332295445</v>
      </c>
      <c r="BE47" s="388"/>
      <c r="BI47" s="390"/>
      <c r="BJ47" s="390"/>
    </row>
    <row r="48" spans="1:64" s="391" customFormat="1" ht="30.75" customHeight="1" thickBot="1">
      <c r="A48" s="512"/>
      <c r="B48" s="108">
        <v>3</v>
      </c>
      <c r="C48" s="405" t="s">
        <v>170</v>
      </c>
      <c r="D48" s="110" t="s">
        <v>161</v>
      </c>
      <c r="E48" s="304" t="s">
        <v>223</v>
      </c>
      <c r="F48" s="264">
        <v>55542.29</v>
      </c>
      <c r="G48" s="307">
        <v>66140.44</v>
      </c>
      <c r="H48" s="140">
        <f t="shared" si="6"/>
        <v>121682.73000000001</v>
      </c>
      <c r="I48" s="264">
        <v>78555.63</v>
      </c>
      <c r="J48" s="307">
        <v>62212.44</v>
      </c>
      <c r="K48" s="193">
        <f t="shared" si="25"/>
        <v>140768.07</v>
      </c>
      <c r="L48" s="264">
        <v>73832.289999999994</v>
      </c>
      <c r="M48" s="307">
        <v>61372.44</v>
      </c>
      <c r="N48" s="161">
        <f t="shared" si="7"/>
        <v>135204.72999999998</v>
      </c>
      <c r="O48" s="264">
        <v>74975.289999999994</v>
      </c>
      <c r="P48" s="307">
        <v>75172.44</v>
      </c>
      <c r="Q48" s="295">
        <f t="shared" si="8"/>
        <v>150147.72999999998</v>
      </c>
      <c r="R48" s="264">
        <v>49553.27</v>
      </c>
      <c r="S48" s="309">
        <v>33262.47</v>
      </c>
      <c r="T48" s="295">
        <f t="shared" si="9"/>
        <v>82815.739999999991</v>
      </c>
      <c r="U48" s="264">
        <v>52877.29</v>
      </c>
      <c r="V48" s="309">
        <v>80492.44</v>
      </c>
      <c r="W48" s="161">
        <f t="shared" si="10"/>
        <v>133369.73000000001</v>
      </c>
      <c r="X48" s="264">
        <v>68689.8</v>
      </c>
      <c r="Y48" s="264">
        <v>82758.84</v>
      </c>
      <c r="Z48" s="335">
        <f t="shared" si="28"/>
        <v>151448.64000000001</v>
      </c>
      <c r="AA48" s="264">
        <v>65466.86</v>
      </c>
      <c r="AB48" s="264">
        <v>80292.39</v>
      </c>
      <c r="AC48" s="295">
        <f t="shared" si="11"/>
        <v>145759.25</v>
      </c>
      <c r="AD48" s="264">
        <v>74136.61</v>
      </c>
      <c r="AE48" s="296">
        <v>81192.37</v>
      </c>
      <c r="AF48" s="295">
        <f t="shared" si="12"/>
        <v>155328.97999999998</v>
      </c>
      <c r="AG48" s="264">
        <v>32643.34</v>
      </c>
      <c r="AH48" s="264">
        <v>57308.77</v>
      </c>
      <c r="AI48" s="10">
        <f t="shared" si="13"/>
        <v>89952.11</v>
      </c>
      <c r="AJ48" s="264">
        <v>62325.61</v>
      </c>
      <c r="AK48" s="32">
        <v>87955.37</v>
      </c>
      <c r="AL48" s="10">
        <f t="shared" si="14"/>
        <v>150280.97999999998</v>
      </c>
      <c r="AM48" s="81">
        <v>64653.61</v>
      </c>
      <c r="AN48" s="264">
        <v>158978.37</v>
      </c>
      <c r="AO48" s="47">
        <f t="shared" si="15"/>
        <v>223631.97999999998</v>
      </c>
      <c r="AP48" s="17">
        <f t="shared" si="16"/>
        <v>753251.8899999999</v>
      </c>
      <c r="AQ48" s="19">
        <f t="shared" si="17"/>
        <v>927138.78</v>
      </c>
      <c r="AR48" s="10">
        <f t="shared" si="18"/>
        <v>1680390.67</v>
      </c>
      <c r="AS48" s="138">
        <f t="shared" si="24"/>
        <v>69310.070000000007</v>
      </c>
      <c r="AT48" s="140"/>
      <c r="AU48" s="287" t="e">
        <f t="shared" si="19"/>
        <v>#DIV/0!</v>
      </c>
      <c r="AV48" s="208">
        <f t="shared" si="20"/>
        <v>64222.676666666666</v>
      </c>
      <c r="AW48" s="219"/>
      <c r="AX48" s="278" t="e">
        <f>AV48/AW48</f>
        <v>#DIV/0!</v>
      </c>
      <c r="AY48" s="228">
        <f>(F48+I48+L48+O48+R48+U48+X48+AA48+AD48)/9</f>
        <v>65958.814444444433</v>
      </c>
      <c r="AZ48" s="242"/>
      <c r="BA48" s="273" t="e">
        <f t="shared" si="31"/>
        <v>#DIV/0!</v>
      </c>
      <c r="BB48" s="10">
        <f>AP48/12</f>
        <v>62770.990833333322</v>
      </c>
      <c r="BC48" s="13">
        <v>72422.75</v>
      </c>
      <c r="BD48" s="55">
        <f t="shared" si="33"/>
        <v>0.86673028617849124</v>
      </c>
      <c r="BE48" s="144"/>
      <c r="BI48" s="392"/>
      <c r="BJ48" s="392"/>
    </row>
    <row r="49" spans="1:64" s="391" customFormat="1" ht="30.75" customHeight="1" thickBot="1">
      <c r="A49" s="512"/>
      <c r="B49" s="105">
        <v>4</v>
      </c>
      <c r="C49" s="405" t="s">
        <v>171</v>
      </c>
      <c r="D49" s="110" t="s">
        <v>163</v>
      </c>
      <c r="E49" s="305" t="s">
        <v>224</v>
      </c>
      <c r="F49" s="264">
        <v>95380.26</v>
      </c>
      <c r="G49" s="307">
        <v>3961.89</v>
      </c>
      <c r="H49" s="140">
        <f t="shared" si="6"/>
        <v>99342.15</v>
      </c>
      <c r="I49" s="264">
        <v>94720.26</v>
      </c>
      <c r="J49" s="307">
        <v>3961.89</v>
      </c>
      <c r="K49" s="193">
        <f t="shared" si="25"/>
        <v>98682.15</v>
      </c>
      <c r="L49" s="264">
        <v>94720.26</v>
      </c>
      <c r="M49" s="307">
        <v>1681.89</v>
      </c>
      <c r="N49" s="161">
        <f t="shared" si="7"/>
        <v>96402.15</v>
      </c>
      <c r="O49" s="264">
        <v>94720.26</v>
      </c>
      <c r="P49" s="307">
        <v>1681.89</v>
      </c>
      <c r="Q49" s="295">
        <f t="shared" si="8"/>
        <v>96402.15</v>
      </c>
      <c r="R49" s="264">
        <v>94720.26</v>
      </c>
      <c r="S49" s="309">
        <v>1681.89</v>
      </c>
      <c r="T49" s="295">
        <f t="shared" si="9"/>
        <v>96402.15</v>
      </c>
      <c r="U49" s="264">
        <v>94690.26</v>
      </c>
      <c r="V49" s="309">
        <v>1681.89</v>
      </c>
      <c r="W49" s="161">
        <f t="shared" si="10"/>
        <v>96372.15</v>
      </c>
      <c r="X49" s="264">
        <v>100756.5</v>
      </c>
      <c r="Y49" s="264">
        <v>6901.89</v>
      </c>
      <c r="Z49" s="295">
        <f t="shared" si="28"/>
        <v>107658.39</v>
      </c>
      <c r="AA49" s="264">
        <v>89606.53</v>
      </c>
      <c r="AB49" s="264">
        <v>15703.25</v>
      </c>
      <c r="AC49" s="295">
        <f t="shared" si="11"/>
        <v>105309.78</v>
      </c>
      <c r="AD49" s="264">
        <v>89804.59</v>
      </c>
      <c r="AE49" s="296">
        <v>22029.42</v>
      </c>
      <c r="AF49" s="295">
        <f t="shared" si="12"/>
        <v>111834.01</v>
      </c>
      <c r="AG49" s="264">
        <v>91079.31</v>
      </c>
      <c r="AH49" s="264">
        <v>22429.42</v>
      </c>
      <c r="AI49" s="10">
        <f t="shared" si="13"/>
        <v>113508.73</v>
      </c>
      <c r="AJ49" s="264">
        <v>68775.48</v>
      </c>
      <c r="AK49" s="32">
        <v>40173.769999999997</v>
      </c>
      <c r="AL49" s="10">
        <f t="shared" si="14"/>
        <v>108949.25</v>
      </c>
      <c r="AM49" s="81">
        <v>95466.86</v>
      </c>
      <c r="AN49" s="32">
        <v>71173.77</v>
      </c>
      <c r="AO49" s="47">
        <f t="shared" si="15"/>
        <v>166640.63</v>
      </c>
      <c r="AP49" s="17">
        <f t="shared" si="16"/>
        <v>1104440.83</v>
      </c>
      <c r="AQ49" s="19">
        <f t="shared" si="17"/>
        <v>193062.86</v>
      </c>
      <c r="AR49" s="10">
        <f t="shared" si="18"/>
        <v>1297503.69</v>
      </c>
      <c r="AS49" s="138">
        <f t="shared" si="24"/>
        <v>94940.26</v>
      </c>
      <c r="AT49" s="140"/>
      <c r="AU49" s="287" t="e">
        <f t="shared" si="19"/>
        <v>#DIV/0!</v>
      </c>
      <c r="AV49" s="208">
        <f t="shared" si="20"/>
        <v>94825.26</v>
      </c>
      <c r="AW49" s="219"/>
      <c r="AX49" s="278" t="e">
        <f>AV49/AW49</f>
        <v>#DIV/0!</v>
      </c>
      <c r="AY49" s="228">
        <f>(F49+I49+L49+O49+R49+U49+X49+AA49+AD49)/9</f>
        <v>94346.575555555552</v>
      </c>
      <c r="AZ49" s="242"/>
      <c r="BA49" s="273" t="e">
        <f t="shared" si="31"/>
        <v>#DIV/0!</v>
      </c>
      <c r="BB49" s="10">
        <f>AP49/12</f>
        <v>92036.73583333334</v>
      </c>
      <c r="BC49" s="13">
        <v>72422.75</v>
      </c>
      <c r="BD49" s="55">
        <f t="shared" si="33"/>
        <v>1.2708263057303588</v>
      </c>
      <c r="BE49" s="144"/>
      <c r="BI49" s="392"/>
      <c r="BJ49" s="392"/>
    </row>
    <row r="50" spans="1:64" s="403" customFormat="1" ht="44.25" thickBot="1">
      <c r="A50" s="514"/>
      <c r="B50" s="112">
        <v>5</v>
      </c>
      <c r="C50" s="302" t="s">
        <v>142</v>
      </c>
      <c r="D50" s="110" t="s">
        <v>162</v>
      </c>
      <c r="E50" s="306" t="s">
        <v>248</v>
      </c>
      <c r="F50" s="393">
        <v>61904.29</v>
      </c>
      <c r="G50" s="394">
        <v>14974.5</v>
      </c>
      <c r="H50" s="395">
        <f t="shared" si="6"/>
        <v>76878.790000000008</v>
      </c>
      <c r="I50" s="393">
        <v>47617.1</v>
      </c>
      <c r="J50" s="394">
        <v>10482.15</v>
      </c>
      <c r="K50" s="395">
        <f t="shared" si="25"/>
        <v>58099.25</v>
      </c>
      <c r="L50" s="393">
        <v>68024.289999999994</v>
      </c>
      <c r="M50" s="394">
        <v>20006.47</v>
      </c>
      <c r="N50" s="396">
        <f t="shared" si="7"/>
        <v>88030.76</v>
      </c>
      <c r="O50" s="393">
        <v>68624.289999999994</v>
      </c>
      <c r="P50" s="394">
        <v>18394.5</v>
      </c>
      <c r="Q50" s="367">
        <f t="shared" si="8"/>
        <v>87018.79</v>
      </c>
      <c r="R50" s="393">
        <v>68024.289999999994</v>
      </c>
      <c r="S50" s="397">
        <v>18934.5</v>
      </c>
      <c r="T50" s="367">
        <f t="shared" si="9"/>
        <v>86958.79</v>
      </c>
      <c r="U50" s="393">
        <v>58277.29</v>
      </c>
      <c r="V50" s="397">
        <v>18934.5</v>
      </c>
      <c r="W50" s="396">
        <f t="shared" si="10"/>
        <v>77211.790000000008</v>
      </c>
      <c r="X50" s="393">
        <v>68919.199999999997</v>
      </c>
      <c r="Y50" s="393">
        <v>20194.95</v>
      </c>
      <c r="Z50" s="367">
        <f t="shared" si="28"/>
        <v>89114.15</v>
      </c>
      <c r="AA50" s="393">
        <v>67937.570000000007</v>
      </c>
      <c r="AB50" s="393">
        <v>18704.25</v>
      </c>
      <c r="AC50" s="367">
        <f t="shared" si="11"/>
        <v>86641.82</v>
      </c>
      <c r="AD50" s="393">
        <v>81473.61</v>
      </c>
      <c r="AE50" s="393">
        <v>19553.72</v>
      </c>
      <c r="AF50" s="367">
        <f t="shared" si="12"/>
        <v>101027.33</v>
      </c>
      <c r="AG50" s="393">
        <v>80848.55</v>
      </c>
      <c r="AH50" s="393">
        <v>19553.72</v>
      </c>
      <c r="AI50" s="367">
        <f t="shared" si="13"/>
        <v>100402.27</v>
      </c>
      <c r="AJ50" s="393">
        <v>66873.61</v>
      </c>
      <c r="AK50" s="23">
        <v>32953.47</v>
      </c>
      <c r="AL50" s="12">
        <f t="shared" si="14"/>
        <v>99827.08</v>
      </c>
      <c r="AM50" s="89">
        <v>93873.61</v>
      </c>
      <c r="AN50" s="23">
        <v>38285.15</v>
      </c>
      <c r="AO50" s="11">
        <f t="shared" si="15"/>
        <v>132158.76</v>
      </c>
      <c r="AP50" s="26">
        <f t="shared" si="16"/>
        <v>832397.7</v>
      </c>
      <c r="AQ50" s="25">
        <f t="shared" si="17"/>
        <v>250971.88</v>
      </c>
      <c r="AR50" s="12">
        <f t="shared" si="18"/>
        <v>1083369.58</v>
      </c>
      <c r="AS50" s="153">
        <f t="shared" si="24"/>
        <v>59181.893333333333</v>
      </c>
      <c r="AT50" s="153"/>
      <c r="AU50" s="286" t="e">
        <f t="shared" si="19"/>
        <v>#DIV/0!</v>
      </c>
      <c r="AV50" s="211">
        <f>(F50+I50+L50+O50+R50+U50)/6</f>
        <v>62078.591666666653</v>
      </c>
      <c r="AW50" s="398"/>
      <c r="AX50" s="399" t="e">
        <f t="shared" si="30"/>
        <v>#DIV/0!</v>
      </c>
      <c r="AY50" s="230">
        <f>(F50+I50+L50+O50+R50+U50+X50+AA50+AD50)/9</f>
        <v>65644.65888888888</v>
      </c>
      <c r="AZ50" s="400"/>
      <c r="BA50" s="401" t="e">
        <f t="shared" si="31"/>
        <v>#DIV/0!</v>
      </c>
      <c r="BB50" s="12">
        <f>AP50/12</f>
        <v>69366.474999999991</v>
      </c>
      <c r="BC50" s="12">
        <v>72422.75</v>
      </c>
      <c r="BD50" s="68">
        <f t="shared" si="33"/>
        <v>0.95779951741683367</v>
      </c>
      <c r="BE50" s="367"/>
      <c r="BF50" s="402"/>
      <c r="BI50" s="404">
        <f t="shared" si="23"/>
        <v>69366.474999999991</v>
      </c>
      <c r="BJ50" s="404">
        <f t="shared" si="29"/>
        <v>0</v>
      </c>
    </row>
    <row r="51" spans="1:64" s="4" customFormat="1" ht="35.25" customHeight="1" thickBot="1">
      <c r="A51" s="505" t="s">
        <v>93</v>
      </c>
      <c r="B51" s="108">
        <v>2</v>
      </c>
      <c r="C51" s="109" t="s">
        <v>225</v>
      </c>
      <c r="D51" s="302" t="s">
        <v>161</v>
      </c>
      <c r="E51" s="169" t="s">
        <v>205</v>
      </c>
      <c r="F51" s="80">
        <v>55515.199999999997</v>
      </c>
      <c r="G51" s="315">
        <v>57361.15</v>
      </c>
      <c r="H51" s="198">
        <f t="shared" si="6"/>
        <v>112876.35</v>
      </c>
      <c r="I51" s="296">
        <v>55515.199999999997</v>
      </c>
      <c r="J51" s="36">
        <v>55352.32</v>
      </c>
      <c r="K51" s="198">
        <f t="shared" si="25"/>
        <v>110867.51999999999</v>
      </c>
      <c r="L51" s="296">
        <v>55537.2</v>
      </c>
      <c r="M51" s="375">
        <v>55751.8</v>
      </c>
      <c r="N51" s="376">
        <f t="shared" si="7"/>
        <v>111289</v>
      </c>
      <c r="O51" s="296">
        <v>55275.1</v>
      </c>
      <c r="P51" s="375">
        <v>62095.68</v>
      </c>
      <c r="Q51" s="295">
        <f t="shared" si="8"/>
        <v>117370.78</v>
      </c>
      <c r="R51" s="296">
        <v>55275.1</v>
      </c>
      <c r="S51" s="377">
        <v>57116.28</v>
      </c>
      <c r="T51" s="295">
        <f t="shared" si="9"/>
        <v>112391.38</v>
      </c>
      <c r="U51" s="296">
        <v>52554.37</v>
      </c>
      <c r="V51" s="377">
        <v>53731.46</v>
      </c>
      <c r="W51" s="376">
        <f t="shared" si="10"/>
        <v>106285.83</v>
      </c>
      <c r="X51" s="296">
        <v>52960.76</v>
      </c>
      <c r="Y51" s="296">
        <v>60798.44</v>
      </c>
      <c r="Z51" s="295">
        <f>X51+Y51</f>
        <v>113759.20000000001</v>
      </c>
      <c r="AA51" s="296">
        <v>56079.33</v>
      </c>
      <c r="AB51" s="296"/>
      <c r="AC51" s="160">
        <f t="shared" si="11"/>
        <v>56079.33</v>
      </c>
      <c r="AD51" s="34">
        <v>0</v>
      </c>
      <c r="AE51" s="36"/>
      <c r="AF51" s="13"/>
      <c r="AG51" s="34">
        <v>0</v>
      </c>
      <c r="AH51" s="36"/>
      <c r="AI51" s="13">
        <f t="shared" si="13"/>
        <v>0</v>
      </c>
      <c r="AJ51" s="34">
        <v>0</v>
      </c>
      <c r="AK51" s="378"/>
      <c r="AL51" s="13">
        <f>AJ51+AK51</f>
        <v>0</v>
      </c>
      <c r="AM51" s="34">
        <v>0</v>
      </c>
      <c r="AN51" s="36"/>
      <c r="AO51" s="12">
        <f t="shared" si="15"/>
        <v>0</v>
      </c>
      <c r="AP51" s="27">
        <f t="shared" si="16"/>
        <v>438712.26</v>
      </c>
      <c r="AQ51" s="29">
        <f t="shared" si="17"/>
        <v>402207.13</v>
      </c>
      <c r="AR51" s="13">
        <f t="shared" si="18"/>
        <v>840919.39</v>
      </c>
      <c r="AS51" s="140">
        <f t="shared" si="24"/>
        <v>55522.533333333326</v>
      </c>
      <c r="AT51" s="140"/>
      <c r="AU51" s="281" t="e">
        <f t="shared" si="19"/>
        <v>#DIV/0!</v>
      </c>
      <c r="AV51" s="208">
        <f t="shared" si="20"/>
        <v>54945.361666666664</v>
      </c>
      <c r="AW51" s="219"/>
      <c r="AX51" s="278" t="e">
        <f t="shared" si="30"/>
        <v>#DIV/0!</v>
      </c>
      <c r="AY51" s="229">
        <f>(F51+I51+L51+O51+R51+U51+X51+AA51+AD51)/8</f>
        <v>54839.032500000001</v>
      </c>
      <c r="AZ51" s="242"/>
      <c r="BA51" s="274" t="e">
        <f t="shared" si="31"/>
        <v>#DIV/0!</v>
      </c>
      <c r="BB51" s="13">
        <f>AP51/8</f>
        <v>54839.032500000001</v>
      </c>
      <c r="BC51" s="13">
        <v>60709.03</v>
      </c>
      <c r="BD51" s="58">
        <f t="shared" si="33"/>
        <v>0.9033093182348656</v>
      </c>
      <c r="BE51" s="144"/>
      <c r="BF51" s="46"/>
      <c r="BI51" s="50">
        <f t="shared" si="23"/>
        <v>36559.355000000003</v>
      </c>
      <c r="BJ51" s="50">
        <f>BB51-BI51</f>
        <v>18279.677499999998</v>
      </c>
    </row>
    <row r="52" spans="1:64" ht="44.25" thickBot="1">
      <c r="A52" s="506"/>
      <c r="B52" s="96">
        <v>3</v>
      </c>
      <c r="C52" s="97" t="s">
        <v>110</v>
      </c>
      <c r="D52" s="110" t="s">
        <v>118</v>
      </c>
      <c r="E52" s="126" t="s">
        <v>226</v>
      </c>
      <c r="F52" s="89">
        <v>55515.199999999997</v>
      </c>
      <c r="G52" s="23">
        <v>54490</v>
      </c>
      <c r="H52" s="198">
        <f t="shared" si="6"/>
        <v>110005.2</v>
      </c>
      <c r="I52" s="318">
        <v>41636.400000000001</v>
      </c>
      <c r="J52" s="23">
        <v>37158.97</v>
      </c>
      <c r="K52" s="172">
        <f t="shared" si="25"/>
        <v>78795.37</v>
      </c>
      <c r="L52" s="60">
        <v>55537.2</v>
      </c>
      <c r="M52" s="23">
        <v>51600.4</v>
      </c>
      <c r="N52" s="12">
        <f t="shared" si="7"/>
        <v>107137.60000000001</v>
      </c>
      <c r="O52" s="42">
        <v>35175.07</v>
      </c>
      <c r="P52" s="44">
        <v>30859.74</v>
      </c>
      <c r="Q52" s="13">
        <f t="shared" si="8"/>
        <v>66034.81</v>
      </c>
      <c r="R52" s="22">
        <v>55275.1</v>
      </c>
      <c r="S52" s="23">
        <v>50790.1</v>
      </c>
      <c r="T52" s="13">
        <f t="shared" si="9"/>
        <v>106065.2</v>
      </c>
      <c r="U52" s="22">
        <v>54310.79</v>
      </c>
      <c r="V52" s="23">
        <v>48767.85</v>
      </c>
      <c r="W52" s="12">
        <f t="shared" si="10"/>
        <v>103078.64</v>
      </c>
      <c r="X52" s="22">
        <v>60291.9</v>
      </c>
      <c r="Y52" s="23">
        <v>55032.75</v>
      </c>
      <c r="Z52" s="13">
        <f t="shared" si="28"/>
        <v>115324.65</v>
      </c>
      <c r="AA52" s="22">
        <v>59219.11</v>
      </c>
      <c r="AB52" s="23">
        <v>53861.29</v>
      </c>
      <c r="AC52" s="13">
        <f t="shared" si="11"/>
        <v>113080.4</v>
      </c>
      <c r="AD52" s="22">
        <v>50428.59</v>
      </c>
      <c r="AE52" s="23">
        <v>46060.65</v>
      </c>
      <c r="AF52" s="13">
        <f t="shared" si="12"/>
        <v>96489.239999999991</v>
      </c>
      <c r="AG52" s="22">
        <v>50647.839999999997</v>
      </c>
      <c r="AH52" s="23">
        <v>44808.93</v>
      </c>
      <c r="AI52" s="13">
        <f t="shared" si="13"/>
        <v>95456.76999999999</v>
      </c>
      <c r="AJ52" s="22">
        <v>56471.44</v>
      </c>
      <c r="AK52" s="301">
        <v>48396.28</v>
      </c>
      <c r="AL52" s="10">
        <f t="shared" si="14"/>
        <v>104867.72</v>
      </c>
      <c r="AM52" s="22">
        <v>56030.8</v>
      </c>
      <c r="AN52" s="23">
        <v>64180.52</v>
      </c>
      <c r="AO52" s="10">
        <f t="shared" si="15"/>
        <v>120211.32</v>
      </c>
      <c r="AP52" s="17">
        <f t="shared" si="16"/>
        <v>630539.43999999994</v>
      </c>
      <c r="AQ52" s="19">
        <f t="shared" si="17"/>
        <v>586007.48</v>
      </c>
      <c r="AR52" s="13">
        <f t="shared" si="18"/>
        <v>1216546.92</v>
      </c>
      <c r="AS52" s="140">
        <f t="shared" si="24"/>
        <v>50896.266666666663</v>
      </c>
      <c r="AT52" s="140"/>
      <c r="AU52" s="286" t="e">
        <f t="shared" si="19"/>
        <v>#DIV/0!</v>
      </c>
      <c r="AV52" s="208">
        <f>(F52+I52+L52+O52+R52+U52)/6</f>
        <v>49574.96</v>
      </c>
      <c r="AW52" s="219"/>
      <c r="AX52" s="211" t="e">
        <f t="shared" si="30"/>
        <v>#DIV/0!</v>
      </c>
      <c r="AY52" s="229">
        <f t="shared" si="21"/>
        <v>51932.15111111111</v>
      </c>
      <c r="AZ52" s="242"/>
      <c r="BA52" s="230" t="e">
        <f t="shared" si="31"/>
        <v>#DIV/0!</v>
      </c>
      <c r="BB52" s="13">
        <f t="shared" si="22"/>
        <v>52544.953333333331</v>
      </c>
      <c r="BC52" s="14">
        <v>60709.03</v>
      </c>
      <c r="BD52" s="64">
        <f t="shared" si="33"/>
        <v>0.86552121378538471</v>
      </c>
      <c r="BE52" s="145"/>
      <c r="BF52" s="4"/>
      <c r="BG52" s="4"/>
      <c r="BH52" s="4"/>
      <c r="BI52" s="50">
        <f t="shared" si="23"/>
        <v>52544.953333333331</v>
      </c>
      <c r="BJ52" s="50">
        <f>BB52-BI52</f>
        <v>0</v>
      </c>
      <c r="BK52" s="4"/>
      <c r="BL52" s="4"/>
    </row>
    <row r="53" spans="1:64" s="3" customFormat="1" ht="21.75" customHeight="1" thickBot="1">
      <c r="A53" s="511" t="s">
        <v>76</v>
      </c>
      <c r="B53" s="127">
        <v>1</v>
      </c>
      <c r="C53" s="128" t="s">
        <v>126</v>
      </c>
      <c r="D53" s="128" t="s">
        <v>80</v>
      </c>
      <c r="E53" s="104"/>
      <c r="F53" s="66">
        <v>137157.01999999999</v>
      </c>
      <c r="G53" s="29"/>
      <c r="H53" s="195">
        <f t="shared" si="6"/>
        <v>137157.01999999999</v>
      </c>
      <c r="I53" s="264">
        <v>117157.02</v>
      </c>
      <c r="J53" s="29"/>
      <c r="K53" s="195">
        <f t="shared" si="25"/>
        <v>117157.02</v>
      </c>
      <c r="L53" s="318">
        <v>117157.02</v>
      </c>
      <c r="M53" s="29"/>
      <c r="N53" s="10">
        <f t="shared" si="7"/>
        <v>117157.02</v>
      </c>
      <c r="O53" s="27">
        <v>118150.55</v>
      </c>
      <c r="P53" s="29"/>
      <c r="Q53" s="10">
        <f t="shared" si="8"/>
        <v>118150.55</v>
      </c>
      <c r="R53" s="27">
        <v>118150.55</v>
      </c>
      <c r="S53" s="29"/>
      <c r="T53" s="10">
        <f t="shared" si="9"/>
        <v>118150.55</v>
      </c>
      <c r="U53" s="27">
        <v>118150.55</v>
      </c>
      <c r="V53" s="29"/>
      <c r="W53" s="10">
        <f t="shared" si="10"/>
        <v>118150.55</v>
      </c>
      <c r="X53" s="27">
        <v>104013.15</v>
      </c>
      <c r="Y53" s="29"/>
      <c r="Z53" s="13">
        <f t="shared" si="28"/>
        <v>104013.15</v>
      </c>
      <c r="AA53" s="27">
        <v>123296.59</v>
      </c>
      <c r="AB53" s="29"/>
      <c r="AC53" s="10">
        <f t="shared" si="11"/>
        <v>123296.59</v>
      </c>
      <c r="AD53" s="27">
        <v>121173.66</v>
      </c>
      <c r="AE53" s="29"/>
      <c r="AF53" s="10">
        <f t="shared" si="12"/>
        <v>121173.66</v>
      </c>
      <c r="AG53" s="27">
        <v>107455.6</v>
      </c>
      <c r="AH53" s="29"/>
      <c r="AI53" s="10">
        <f t="shared" si="13"/>
        <v>107455.6</v>
      </c>
      <c r="AJ53" s="27">
        <v>237404.51</v>
      </c>
      <c r="AK53" s="29"/>
      <c r="AL53" s="10">
        <f t="shared" si="14"/>
        <v>237404.51</v>
      </c>
      <c r="AM53" s="27">
        <v>346633.95</v>
      </c>
      <c r="AN53" s="29"/>
      <c r="AO53" s="10">
        <f t="shared" si="15"/>
        <v>346633.95</v>
      </c>
      <c r="AP53" s="17">
        <f t="shared" si="16"/>
        <v>1765900.1700000002</v>
      </c>
      <c r="AQ53" s="19">
        <f t="shared" si="17"/>
        <v>0</v>
      </c>
      <c r="AR53" s="10">
        <f t="shared" si="18"/>
        <v>1765900.1700000002</v>
      </c>
      <c r="AS53" s="138">
        <f t="shared" si="24"/>
        <v>123823.68666666666</v>
      </c>
      <c r="AT53" s="140"/>
      <c r="AU53" s="288" t="e">
        <f t="shared" si="19"/>
        <v>#DIV/0!</v>
      </c>
      <c r="AV53" s="215">
        <f t="shared" si="20"/>
        <v>120987.11833333335</v>
      </c>
      <c r="AW53" s="210"/>
      <c r="AX53" s="209" t="e">
        <f t="shared" ref="AX53:AX91" si="34">AV53/AW53</f>
        <v>#DIV/0!</v>
      </c>
      <c r="AY53" s="228">
        <f>(F53+I53+L53+O53+R53+U53+X53+AA53+AD53)/9</f>
        <v>119378.45666666668</v>
      </c>
      <c r="AZ53" s="229"/>
      <c r="BA53" s="229" t="e">
        <f t="shared" si="31"/>
        <v>#DIV/0!</v>
      </c>
      <c r="BB53" s="10">
        <f t="shared" si="22"/>
        <v>147158.3475</v>
      </c>
      <c r="BC53" s="10">
        <v>69041.08</v>
      </c>
      <c r="BD53" s="65">
        <f t="shared" si="33"/>
        <v>2.1314606825385698</v>
      </c>
      <c r="BE53" s="144"/>
      <c r="BF53" s="4"/>
      <c r="BG53" s="4"/>
      <c r="BH53" s="4"/>
      <c r="BI53" s="50">
        <f t="shared" si="23"/>
        <v>147158.3475</v>
      </c>
      <c r="BJ53" s="50">
        <f>BB53-BI53</f>
        <v>0</v>
      </c>
      <c r="BK53" s="4"/>
      <c r="BL53" s="4"/>
    </row>
    <row r="54" spans="1:64" s="3" customFormat="1" ht="30" customHeight="1" thickBot="1">
      <c r="A54" s="505"/>
      <c r="B54" s="275">
        <v>2</v>
      </c>
      <c r="C54" s="277"/>
      <c r="D54" s="276"/>
      <c r="E54" s="266"/>
      <c r="F54" s="264"/>
      <c r="G54" s="264"/>
      <c r="H54" s="325">
        <f t="shared" si="6"/>
        <v>0</v>
      </c>
      <c r="I54" s="27"/>
      <c r="J54" s="29"/>
      <c r="K54" s="265">
        <f t="shared" si="25"/>
        <v>0</v>
      </c>
      <c r="L54" s="334"/>
      <c r="M54" s="29"/>
      <c r="N54" s="33">
        <f t="shared" si="7"/>
        <v>0</v>
      </c>
      <c r="O54" s="27"/>
      <c r="P54" s="29"/>
      <c r="Q54" s="13">
        <f t="shared" si="8"/>
        <v>0</v>
      </c>
      <c r="R54" s="27"/>
      <c r="S54" s="29"/>
      <c r="T54" s="13">
        <f t="shared" si="9"/>
        <v>0</v>
      </c>
      <c r="U54" s="27"/>
      <c r="V54" s="29"/>
      <c r="W54" s="33">
        <f t="shared" si="10"/>
        <v>0</v>
      </c>
      <c r="X54" s="27"/>
      <c r="Y54" s="29"/>
      <c r="Z54" s="13"/>
      <c r="AA54" s="27"/>
      <c r="AB54" s="29"/>
      <c r="AC54" s="13"/>
      <c r="AD54" s="27"/>
      <c r="AE54" s="29"/>
      <c r="AF54" s="13">
        <f t="shared" si="12"/>
        <v>0</v>
      </c>
      <c r="AG54" s="27"/>
      <c r="AH54" s="29"/>
      <c r="AI54" s="13">
        <f t="shared" si="13"/>
        <v>0</v>
      </c>
      <c r="AJ54" s="27"/>
      <c r="AK54" s="29"/>
      <c r="AL54" s="13">
        <f t="shared" si="14"/>
        <v>0</v>
      </c>
      <c r="AM54" s="27"/>
      <c r="AN54" s="29"/>
      <c r="AO54" s="13">
        <f t="shared" si="15"/>
        <v>0</v>
      </c>
      <c r="AP54" s="17">
        <f t="shared" si="16"/>
        <v>0</v>
      </c>
      <c r="AQ54" s="19">
        <f t="shared" si="17"/>
        <v>0</v>
      </c>
      <c r="AR54" s="10">
        <f t="shared" si="18"/>
        <v>0</v>
      </c>
      <c r="AS54" s="138">
        <f t="shared" si="24"/>
        <v>0</v>
      </c>
      <c r="AT54" s="140"/>
      <c r="AU54" s="442" t="e">
        <f t="shared" si="19"/>
        <v>#DIV/0!</v>
      </c>
      <c r="AV54" s="220">
        <f t="shared" si="20"/>
        <v>0</v>
      </c>
      <c r="AW54" s="441"/>
      <c r="AX54" s="279" t="e">
        <f t="shared" si="34"/>
        <v>#DIV/0!</v>
      </c>
      <c r="AY54" s="228">
        <f>(F54+I54+L54+O54+R54+U54+X54+AA54+AD54)/9</f>
        <v>0</v>
      </c>
      <c r="AZ54" s="253"/>
      <c r="BA54" s="229" t="e">
        <f t="shared" si="31"/>
        <v>#DIV/0!</v>
      </c>
      <c r="BB54" s="10">
        <f>AP54/6</f>
        <v>0</v>
      </c>
      <c r="BC54" s="10"/>
      <c r="BD54" s="65" t="e">
        <f t="shared" si="33"/>
        <v>#DIV/0!</v>
      </c>
      <c r="BE54" s="144"/>
      <c r="BF54" s="4"/>
      <c r="BG54" s="4"/>
      <c r="BH54" s="4"/>
      <c r="BI54" s="50"/>
      <c r="BJ54" s="50"/>
      <c r="BK54" s="4"/>
      <c r="BL54" s="4"/>
    </row>
    <row r="55" spans="1:64" ht="30" thickBot="1">
      <c r="A55" s="506"/>
      <c r="B55" s="108">
        <v>3</v>
      </c>
      <c r="C55" s="109" t="s">
        <v>132</v>
      </c>
      <c r="D55" s="110" t="s">
        <v>101</v>
      </c>
      <c r="E55" s="104"/>
      <c r="F55" s="80">
        <v>71198.38</v>
      </c>
      <c r="G55" s="36"/>
      <c r="H55" s="140">
        <f t="shared" si="6"/>
        <v>71198.38</v>
      </c>
      <c r="I55" s="27">
        <v>71944.06</v>
      </c>
      <c r="J55" s="29"/>
      <c r="K55" s="153">
        <f t="shared" si="25"/>
        <v>71944.06</v>
      </c>
      <c r="L55" s="27">
        <v>70912.679999999993</v>
      </c>
      <c r="M55" s="29"/>
      <c r="N55" s="12">
        <f t="shared" si="7"/>
        <v>70912.679999999993</v>
      </c>
      <c r="O55" s="27">
        <v>69192.53</v>
      </c>
      <c r="P55" s="29"/>
      <c r="Q55" s="13">
        <f t="shared" si="8"/>
        <v>69192.53</v>
      </c>
      <c r="R55" s="27">
        <v>69192.53</v>
      </c>
      <c r="S55" s="29"/>
      <c r="T55" s="13">
        <f t="shared" si="9"/>
        <v>69192.53</v>
      </c>
      <c r="U55" s="27">
        <v>71692.53</v>
      </c>
      <c r="V55" s="29"/>
      <c r="W55" s="12">
        <f t="shared" si="10"/>
        <v>71692.53</v>
      </c>
      <c r="X55" s="27">
        <v>80479.009999999995</v>
      </c>
      <c r="Y55" s="29"/>
      <c r="Z55" s="13">
        <f t="shared" si="28"/>
        <v>80479.009999999995</v>
      </c>
      <c r="AA55" s="27">
        <v>74222.509999999995</v>
      </c>
      <c r="AB55" s="29"/>
      <c r="AC55" s="13">
        <f t="shared" si="11"/>
        <v>74222.509999999995</v>
      </c>
      <c r="AD55" s="27">
        <v>69776.95</v>
      </c>
      <c r="AE55" s="29"/>
      <c r="AF55" s="13">
        <f t="shared" si="12"/>
        <v>69776.95</v>
      </c>
      <c r="AG55" s="27">
        <v>70235.61</v>
      </c>
      <c r="AH55" s="29"/>
      <c r="AI55" s="13">
        <f t="shared" si="13"/>
        <v>70235.61</v>
      </c>
      <c r="AJ55" s="27">
        <v>69707.039999999994</v>
      </c>
      <c r="AK55" s="29"/>
      <c r="AL55" s="13">
        <f t="shared" si="14"/>
        <v>69707.039999999994</v>
      </c>
      <c r="AM55" s="27">
        <v>87177.23</v>
      </c>
      <c r="AN55" s="29"/>
      <c r="AO55" s="13">
        <f t="shared" si="15"/>
        <v>87177.23</v>
      </c>
      <c r="AP55" s="17">
        <f t="shared" si="16"/>
        <v>875731.06</v>
      </c>
      <c r="AQ55" s="19">
        <f t="shared" si="17"/>
        <v>0</v>
      </c>
      <c r="AR55" s="13">
        <f t="shared" si="18"/>
        <v>875731.06</v>
      </c>
      <c r="AS55" s="140">
        <f t="shared" si="24"/>
        <v>71351.706666666665</v>
      </c>
      <c r="AT55" s="140"/>
      <c r="AU55" s="281" t="e">
        <f t="shared" si="19"/>
        <v>#DIV/0!</v>
      </c>
      <c r="AV55" s="211">
        <f t="shared" si="20"/>
        <v>70688.785000000018</v>
      </c>
      <c r="AW55" s="211"/>
      <c r="AX55" s="211" t="e">
        <f t="shared" si="34"/>
        <v>#DIV/0!</v>
      </c>
      <c r="AY55" s="230">
        <f t="shared" si="21"/>
        <v>72067.908888888895</v>
      </c>
      <c r="AZ55" s="229"/>
      <c r="BA55" s="229" t="e">
        <f t="shared" ref="BA55:BA91" si="35">AY55/AZ55</f>
        <v>#DIV/0!</v>
      </c>
      <c r="BB55" s="13">
        <f t="shared" si="22"/>
        <v>72977.588333333333</v>
      </c>
      <c r="BC55" s="10">
        <v>69041.08</v>
      </c>
      <c r="BD55" s="55">
        <f t="shared" ref="BD55:BD98" si="36">BB55/BC55</f>
        <v>1.0570168996970113</v>
      </c>
      <c r="BE55" s="145"/>
      <c r="BF55" s="4"/>
      <c r="BG55" s="4"/>
      <c r="BH55" s="4"/>
      <c r="BI55" s="50">
        <f t="shared" si="23"/>
        <v>72977.588333333333</v>
      </c>
      <c r="BJ55" s="50"/>
      <c r="BK55" s="4"/>
      <c r="BL55" s="4"/>
    </row>
    <row r="56" spans="1:64" s="3" customFormat="1" ht="46.15" customHeight="1" thickBot="1">
      <c r="A56" s="148" t="s">
        <v>51</v>
      </c>
      <c r="B56" s="95">
        <v>1</v>
      </c>
      <c r="C56" s="15" t="s">
        <v>52</v>
      </c>
      <c r="D56" s="15" t="s">
        <v>21</v>
      </c>
      <c r="E56" s="15"/>
      <c r="F56" s="41">
        <v>117179.06</v>
      </c>
      <c r="G56" s="19"/>
      <c r="H56" s="138">
        <f t="shared" si="6"/>
        <v>117179.06</v>
      </c>
      <c r="I56" s="17">
        <v>92179.06</v>
      </c>
      <c r="J56" s="19"/>
      <c r="K56" s="172">
        <f t="shared" si="25"/>
        <v>92179.06</v>
      </c>
      <c r="L56" s="17">
        <v>83400.11</v>
      </c>
      <c r="M56" s="19"/>
      <c r="N56" s="21">
        <f t="shared" si="7"/>
        <v>83400.11</v>
      </c>
      <c r="O56" s="17">
        <v>96857.19</v>
      </c>
      <c r="P56" s="19"/>
      <c r="Q56" s="10">
        <f t="shared" si="8"/>
        <v>96857.19</v>
      </c>
      <c r="R56" s="17">
        <v>92288.77</v>
      </c>
      <c r="S56" s="19"/>
      <c r="T56" s="10">
        <f t="shared" si="9"/>
        <v>92288.77</v>
      </c>
      <c r="U56" s="17">
        <v>92288.77</v>
      </c>
      <c r="V56" s="19"/>
      <c r="W56" s="11">
        <f t="shared" si="10"/>
        <v>92288.77</v>
      </c>
      <c r="X56" s="17">
        <v>103252.01</v>
      </c>
      <c r="Y56" s="19"/>
      <c r="Z56" s="13">
        <f t="shared" si="28"/>
        <v>103252.01</v>
      </c>
      <c r="AA56" s="17">
        <v>94361.87</v>
      </c>
      <c r="AB56" s="19"/>
      <c r="AC56" s="10">
        <f t="shared" si="11"/>
        <v>94361.87</v>
      </c>
      <c r="AD56" s="17">
        <v>92848.18</v>
      </c>
      <c r="AE56" s="19"/>
      <c r="AF56" s="10">
        <f t="shared" si="12"/>
        <v>92848.18</v>
      </c>
      <c r="AG56" s="17">
        <v>67371.55</v>
      </c>
      <c r="AH56" s="19"/>
      <c r="AI56" s="10">
        <f t="shared" si="13"/>
        <v>67371.55</v>
      </c>
      <c r="AJ56" s="17">
        <v>183418.42</v>
      </c>
      <c r="AK56" s="19"/>
      <c r="AL56" s="10">
        <f t="shared" si="14"/>
        <v>183418.42</v>
      </c>
      <c r="AM56" s="17">
        <v>287316.65999999997</v>
      </c>
      <c r="AN56" s="19"/>
      <c r="AO56" s="10">
        <f t="shared" si="15"/>
        <v>287316.65999999997</v>
      </c>
      <c r="AP56" s="17">
        <f t="shared" si="16"/>
        <v>1402761.65</v>
      </c>
      <c r="AQ56" s="19">
        <f t="shared" si="17"/>
        <v>0</v>
      </c>
      <c r="AR56" s="10">
        <f t="shared" si="18"/>
        <v>1402761.65</v>
      </c>
      <c r="AS56" s="138">
        <f t="shared" si="24"/>
        <v>97586.07666666666</v>
      </c>
      <c r="AT56" s="138"/>
      <c r="AU56" s="280" t="e">
        <f t="shared" si="19"/>
        <v>#DIV/0!</v>
      </c>
      <c r="AV56" s="208">
        <f t="shared" si="20"/>
        <v>95698.82666666666</v>
      </c>
      <c r="AW56" s="208"/>
      <c r="AX56" s="208" t="e">
        <f t="shared" si="34"/>
        <v>#DIV/0!</v>
      </c>
      <c r="AY56" s="229">
        <f t="shared" si="21"/>
        <v>96072.78</v>
      </c>
      <c r="AZ56" s="235"/>
      <c r="BA56" s="235" t="e">
        <f t="shared" si="35"/>
        <v>#DIV/0!</v>
      </c>
      <c r="BB56" s="10">
        <f t="shared" si="22"/>
        <v>116896.80416666665</v>
      </c>
      <c r="BC56" s="10">
        <v>59984.56</v>
      </c>
      <c r="BD56" s="65">
        <f t="shared" si="36"/>
        <v>1.948781555898162</v>
      </c>
      <c r="BE56" s="144"/>
      <c r="BF56" s="4"/>
      <c r="BG56" s="4"/>
      <c r="BH56" s="4"/>
      <c r="BI56" s="50">
        <f t="shared" si="23"/>
        <v>116896.80416666665</v>
      </c>
      <c r="BJ56" s="50">
        <f t="shared" ref="BJ56:BJ65" si="37">BB56-BI56</f>
        <v>0</v>
      </c>
      <c r="BK56" s="4"/>
      <c r="BL56" s="4"/>
    </row>
    <row r="57" spans="1:64" s="3" customFormat="1" ht="36" customHeight="1" thickBot="1">
      <c r="A57" s="511" t="s">
        <v>94</v>
      </c>
      <c r="B57" s="355">
        <v>1</v>
      </c>
      <c r="C57" s="16" t="s">
        <v>215</v>
      </c>
      <c r="D57" s="359" t="s">
        <v>21</v>
      </c>
      <c r="E57" s="16"/>
      <c r="F57" s="17">
        <v>110554.96</v>
      </c>
      <c r="G57" s="19"/>
      <c r="H57" s="138">
        <f t="shared" si="6"/>
        <v>110554.96</v>
      </c>
      <c r="I57" s="17">
        <v>85723.839999999997</v>
      </c>
      <c r="J57" s="19"/>
      <c r="K57" s="138">
        <f t="shared" si="25"/>
        <v>85723.839999999997</v>
      </c>
      <c r="L57" s="17">
        <v>83001.88</v>
      </c>
      <c r="M57" s="18"/>
      <c r="N57" s="311">
        <f t="shared" si="7"/>
        <v>83001.88</v>
      </c>
      <c r="O57" s="318">
        <v>91544.27</v>
      </c>
      <c r="P57" s="19"/>
      <c r="Q57" s="10">
        <f t="shared" si="8"/>
        <v>91544.27</v>
      </c>
      <c r="R57" s="17">
        <v>84312.77</v>
      </c>
      <c r="S57" s="18"/>
      <c r="T57" s="10">
        <f t="shared" si="9"/>
        <v>84312.77</v>
      </c>
      <c r="U57" s="17">
        <v>86746.76</v>
      </c>
      <c r="V57" s="18"/>
      <c r="W57" s="10">
        <f t="shared" si="10"/>
        <v>86746.76</v>
      </c>
      <c r="X57" s="17"/>
      <c r="Y57" s="19"/>
      <c r="Z57" s="13">
        <f t="shared" si="28"/>
        <v>0</v>
      </c>
      <c r="AA57" s="17">
        <v>0</v>
      </c>
      <c r="AB57" s="19"/>
      <c r="AC57" s="10">
        <f t="shared" si="11"/>
        <v>0</v>
      </c>
      <c r="AD57" s="17">
        <v>0</v>
      </c>
      <c r="AE57" s="19"/>
      <c r="AF57" s="10">
        <f t="shared" si="12"/>
        <v>0</v>
      </c>
      <c r="AG57" s="17">
        <v>0</v>
      </c>
      <c r="AH57" s="19"/>
      <c r="AI57" s="10">
        <f t="shared" si="13"/>
        <v>0</v>
      </c>
      <c r="AJ57" s="17">
        <v>0</v>
      </c>
      <c r="AK57" s="19"/>
      <c r="AL57" s="10">
        <f t="shared" si="14"/>
        <v>0</v>
      </c>
      <c r="AM57" s="17">
        <v>86375.52</v>
      </c>
      <c r="AN57" s="19"/>
      <c r="AO57" s="10">
        <f t="shared" si="15"/>
        <v>86375.52</v>
      </c>
      <c r="AP57" s="17">
        <f t="shared" si="16"/>
        <v>628260</v>
      </c>
      <c r="AQ57" s="19">
        <f t="shared" si="17"/>
        <v>0</v>
      </c>
      <c r="AR57" s="10">
        <f t="shared" si="18"/>
        <v>628260</v>
      </c>
      <c r="AS57" s="138">
        <f t="shared" si="24"/>
        <v>93093.56</v>
      </c>
      <c r="AT57" s="138"/>
      <c r="AU57" s="280" t="e">
        <f t="shared" si="19"/>
        <v>#DIV/0!</v>
      </c>
      <c r="AV57" s="205">
        <f t="shared" si="20"/>
        <v>90314.08</v>
      </c>
      <c r="AW57" s="213"/>
      <c r="AX57" s="213" t="e">
        <f>AV57/AW57</f>
        <v>#DIV/0!</v>
      </c>
      <c r="AY57" s="228">
        <f>(F57+I57+L57+O57+R57+U57+X57+AA57+AD57)/7</f>
        <v>77412.068571428565</v>
      </c>
      <c r="AZ57" s="235"/>
      <c r="BA57" s="235" t="e">
        <f>AY57/AZ57</f>
        <v>#DIV/0!</v>
      </c>
      <c r="BB57" s="10">
        <f>AP57/6</f>
        <v>104710</v>
      </c>
      <c r="BC57" s="10">
        <v>53605.5</v>
      </c>
      <c r="BD57" s="65">
        <f>BB57/BC57</f>
        <v>1.9533443396666388</v>
      </c>
      <c r="BE57" s="144"/>
      <c r="BF57" s="4"/>
      <c r="BG57" s="4"/>
      <c r="BH57" s="4"/>
      <c r="BI57" s="50">
        <f t="shared" si="23"/>
        <v>52355</v>
      </c>
      <c r="BJ57" s="50">
        <f t="shared" si="37"/>
        <v>52355</v>
      </c>
      <c r="BK57" s="4"/>
      <c r="BL57" s="4"/>
    </row>
    <row r="58" spans="1:64" s="3" customFormat="1" ht="36" customHeight="1" thickBot="1">
      <c r="A58" s="512"/>
      <c r="B58" s="95">
        <v>2</v>
      </c>
      <c r="C58" s="418" t="s">
        <v>212</v>
      </c>
      <c r="D58" s="106" t="s">
        <v>144</v>
      </c>
      <c r="E58" s="298" t="s">
        <v>213</v>
      </c>
      <c r="F58" s="264">
        <v>54659.41</v>
      </c>
      <c r="G58" s="264">
        <v>47050.080000000002</v>
      </c>
      <c r="H58" s="319">
        <f t="shared" si="6"/>
        <v>101709.49</v>
      </c>
      <c r="I58" s="264">
        <v>50732.51</v>
      </c>
      <c r="J58" s="264">
        <v>39080.959999999999</v>
      </c>
      <c r="K58" s="193">
        <f t="shared" si="25"/>
        <v>89813.47</v>
      </c>
      <c r="L58" s="264">
        <v>57244.11</v>
      </c>
      <c r="M58" s="264">
        <v>53997.99</v>
      </c>
      <c r="N58" s="161">
        <f t="shared" si="7"/>
        <v>111242.1</v>
      </c>
      <c r="O58" s="426">
        <v>54659.41</v>
      </c>
      <c r="P58" s="264">
        <v>45194.02</v>
      </c>
      <c r="Q58" s="295">
        <f t="shared" si="8"/>
        <v>99853.43</v>
      </c>
      <c r="R58" s="264">
        <v>111596.01</v>
      </c>
      <c r="S58" s="264">
        <v>91324.04</v>
      </c>
      <c r="T58" s="295">
        <f t="shared" si="9"/>
        <v>202920.05</v>
      </c>
      <c r="U58" s="264"/>
      <c r="V58" s="264"/>
      <c r="W58" s="161"/>
      <c r="X58" s="264"/>
      <c r="Y58" s="264"/>
      <c r="Z58" s="295"/>
      <c r="AA58" s="264"/>
      <c r="AB58" s="264"/>
      <c r="AC58" s="295">
        <f t="shared" si="11"/>
        <v>0</v>
      </c>
      <c r="AD58" s="264">
        <v>0</v>
      </c>
      <c r="AE58" s="264"/>
      <c r="AF58" s="10">
        <f t="shared" si="12"/>
        <v>0</v>
      </c>
      <c r="AG58" s="264"/>
      <c r="AH58" s="264"/>
      <c r="AI58" s="10">
        <f t="shared" si="13"/>
        <v>0</v>
      </c>
      <c r="AJ58" s="264">
        <v>0</v>
      </c>
      <c r="AK58" s="264"/>
      <c r="AL58" s="10">
        <f t="shared" si="14"/>
        <v>0</v>
      </c>
      <c r="AM58" s="264">
        <v>0</v>
      </c>
      <c r="AN58" s="264"/>
      <c r="AO58" s="10">
        <f t="shared" si="15"/>
        <v>0</v>
      </c>
      <c r="AP58" s="17">
        <f t="shared" si="16"/>
        <v>328891.45</v>
      </c>
      <c r="AQ58" s="19">
        <f t="shared" si="17"/>
        <v>276647.08999999997</v>
      </c>
      <c r="AR58" s="10">
        <f t="shared" si="18"/>
        <v>605538.54</v>
      </c>
      <c r="AS58" s="138">
        <f t="shared" si="24"/>
        <v>54212.010000000009</v>
      </c>
      <c r="AT58" s="198"/>
      <c r="AU58" s="280" t="e">
        <f t="shared" si="19"/>
        <v>#DIV/0!</v>
      </c>
      <c r="AV58" s="205">
        <f>(F58+I58+L58+O58+R58+U58)/5</f>
        <v>65778.290000000008</v>
      </c>
      <c r="AW58" s="356"/>
      <c r="AX58" s="213" t="e">
        <f>AV58/AW58</f>
        <v>#DIV/0!</v>
      </c>
      <c r="AY58" s="228">
        <f>(F58+I58+L58+O58+R58+U58+X58+AA58+AD58)/5</f>
        <v>65778.290000000008</v>
      </c>
      <c r="AZ58" s="357"/>
      <c r="BA58" s="235" t="e">
        <f>AY58/AZ58</f>
        <v>#DIV/0!</v>
      </c>
      <c r="BB58" s="10">
        <f>AP58/5</f>
        <v>65778.290000000008</v>
      </c>
      <c r="BC58" s="311">
        <v>53605.5</v>
      </c>
      <c r="BD58" s="65">
        <f>BB58/BC58</f>
        <v>1.2270809898238055</v>
      </c>
      <c r="BE58" s="144"/>
      <c r="BF58" s="4"/>
      <c r="BG58" s="4"/>
      <c r="BH58" s="4"/>
      <c r="BI58" s="50"/>
      <c r="BJ58" s="50"/>
      <c r="BK58" s="4"/>
      <c r="BL58" s="4"/>
    </row>
    <row r="59" spans="1:64" s="3" customFormat="1" ht="36" customHeight="1" thickBot="1">
      <c r="A59" s="512"/>
      <c r="B59" s="416">
        <v>3</v>
      </c>
      <c r="C59" s="303" t="s">
        <v>95</v>
      </c>
      <c r="D59" s="266" t="s">
        <v>101</v>
      </c>
      <c r="F59" s="80">
        <v>91159.09</v>
      </c>
      <c r="G59" s="264"/>
      <c r="H59" s="319">
        <f t="shared" si="6"/>
        <v>91159.09</v>
      </c>
      <c r="I59" s="264">
        <v>91639.15</v>
      </c>
      <c r="J59" s="264"/>
      <c r="K59" s="193">
        <f t="shared" si="25"/>
        <v>91639.15</v>
      </c>
      <c r="L59" s="264">
        <v>91639.15</v>
      </c>
      <c r="M59" s="264"/>
      <c r="N59" s="161"/>
      <c r="O59" s="318">
        <v>85851.34</v>
      </c>
      <c r="P59" s="264"/>
      <c r="Q59" s="295"/>
      <c r="R59" s="264">
        <v>85851.34</v>
      </c>
      <c r="S59" s="264"/>
      <c r="T59" s="295"/>
      <c r="U59" s="264">
        <v>34761.550000000003</v>
      </c>
      <c r="V59" s="264"/>
      <c r="W59" s="161"/>
      <c r="X59" s="264">
        <v>91396.5</v>
      </c>
      <c r="Y59" s="264"/>
      <c r="Z59" s="295"/>
      <c r="AA59" s="264">
        <v>90794.7</v>
      </c>
      <c r="AB59" s="264"/>
      <c r="AC59" s="295"/>
      <c r="AD59" s="264">
        <v>78530.2</v>
      </c>
      <c r="AE59" s="264"/>
      <c r="AF59" s="10">
        <f t="shared" si="12"/>
        <v>78530.2</v>
      </c>
      <c r="AG59" s="264">
        <v>78530.2</v>
      </c>
      <c r="AH59" s="264"/>
      <c r="AI59" s="10">
        <f t="shared" si="13"/>
        <v>78530.2</v>
      </c>
      <c r="AJ59" s="264">
        <v>78530.2</v>
      </c>
      <c r="AK59" s="264"/>
      <c r="AL59" s="10">
        <f t="shared" si="14"/>
        <v>78530.2</v>
      </c>
      <c r="AM59" s="264">
        <v>17032.03</v>
      </c>
      <c r="AN59" s="264"/>
      <c r="AO59" s="10">
        <f t="shared" si="15"/>
        <v>17032.03</v>
      </c>
      <c r="AP59" s="17">
        <f t="shared" si="16"/>
        <v>915715.44999999972</v>
      </c>
      <c r="AQ59" s="19">
        <f t="shared" si="17"/>
        <v>0</v>
      </c>
      <c r="AR59" s="10">
        <f t="shared" si="18"/>
        <v>915715.44999999972</v>
      </c>
      <c r="AS59" s="138">
        <f t="shared" si="24"/>
        <v>91479.13</v>
      </c>
      <c r="AT59" s="198"/>
      <c r="AU59" s="280" t="e">
        <f t="shared" si="19"/>
        <v>#DIV/0!</v>
      </c>
      <c r="AV59" s="205">
        <f t="shared" si="20"/>
        <v>80150.26999999999</v>
      </c>
      <c r="AW59" s="356"/>
      <c r="AX59" s="213" t="e">
        <f>AV59/AW59</f>
        <v>#DIV/0!</v>
      </c>
      <c r="AY59" s="228">
        <f>(F59+I59+L59+O59+R59+U59+X59+AA59+AD59)/9</f>
        <v>82402.557777777751</v>
      </c>
      <c r="AZ59" s="357"/>
      <c r="BA59" s="235" t="e">
        <f>AY59/AZ59</f>
        <v>#DIV/0!</v>
      </c>
      <c r="BB59" s="10">
        <f>AP59/12</f>
        <v>76309.620833333305</v>
      </c>
      <c r="BC59" s="311">
        <v>53605.5</v>
      </c>
      <c r="BD59" s="65">
        <f>BB59/BC59</f>
        <v>1.423540883553615</v>
      </c>
      <c r="BE59" s="144"/>
      <c r="BF59" s="4"/>
      <c r="BG59" s="4"/>
      <c r="BH59" s="4"/>
      <c r="BI59" s="50"/>
      <c r="BJ59" s="50"/>
      <c r="BK59" s="4"/>
      <c r="BL59" s="4"/>
    </row>
    <row r="60" spans="1:64" ht="39.6" customHeight="1" thickBot="1">
      <c r="A60" s="506"/>
      <c r="B60" s="417">
        <v>4</v>
      </c>
      <c r="C60" s="428" t="s">
        <v>227</v>
      </c>
      <c r="D60" s="106" t="s">
        <v>144</v>
      </c>
      <c r="E60" s="303" t="s">
        <v>228</v>
      </c>
      <c r="F60" s="264"/>
      <c r="G60" s="264"/>
      <c r="H60" s="319">
        <f t="shared" si="6"/>
        <v>0</v>
      </c>
      <c r="I60" s="264"/>
      <c r="J60" s="264"/>
      <c r="K60" s="193">
        <f t="shared" si="25"/>
        <v>0</v>
      </c>
      <c r="L60" s="264"/>
      <c r="M60" s="264"/>
      <c r="N60" s="161">
        <f t="shared" si="7"/>
        <v>0</v>
      </c>
      <c r="O60" s="264"/>
      <c r="P60" s="264"/>
      <c r="Q60" s="295">
        <f t="shared" si="8"/>
        <v>0</v>
      </c>
      <c r="R60" s="264"/>
      <c r="S60" s="264"/>
      <c r="T60" s="295">
        <f t="shared" si="9"/>
        <v>0</v>
      </c>
      <c r="U60" s="264"/>
      <c r="V60" s="264"/>
      <c r="W60" s="161">
        <f t="shared" si="10"/>
        <v>0</v>
      </c>
      <c r="X60" s="264"/>
      <c r="Y60" s="264"/>
      <c r="Z60" s="295">
        <f t="shared" si="28"/>
        <v>0</v>
      </c>
      <c r="AA60" s="264"/>
      <c r="AB60" s="264"/>
      <c r="AC60" s="295">
        <f t="shared" si="11"/>
        <v>0</v>
      </c>
      <c r="AD60" s="264">
        <v>48610.239999999998</v>
      </c>
      <c r="AE60" s="264">
        <v>34144.43</v>
      </c>
      <c r="AF60" s="295">
        <f t="shared" si="12"/>
        <v>82754.67</v>
      </c>
      <c r="AG60" s="264">
        <v>55299.94</v>
      </c>
      <c r="AH60" s="264">
        <v>62739.92</v>
      </c>
      <c r="AI60" s="295">
        <f t="shared" si="13"/>
        <v>118039.86</v>
      </c>
      <c r="AJ60" s="264">
        <v>33259.64</v>
      </c>
      <c r="AK60" s="264">
        <v>55963</v>
      </c>
      <c r="AL60" s="295">
        <f t="shared" si="14"/>
        <v>89222.64</v>
      </c>
      <c r="AM60" s="264">
        <v>48610.239999999998</v>
      </c>
      <c r="AN60" s="264">
        <v>79523.490000000005</v>
      </c>
      <c r="AO60" s="160">
        <f t="shared" si="15"/>
        <v>128133.73000000001</v>
      </c>
      <c r="AP60" s="17">
        <f t="shared" si="16"/>
        <v>185780.06</v>
      </c>
      <c r="AQ60" s="19">
        <f t="shared" si="17"/>
        <v>232370.84000000003</v>
      </c>
      <c r="AR60" s="13">
        <f t="shared" si="18"/>
        <v>418150.9</v>
      </c>
      <c r="AS60" s="140">
        <f t="shared" si="24"/>
        <v>0</v>
      </c>
      <c r="AT60" s="198"/>
      <c r="AU60" s="289" t="e">
        <f t="shared" si="19"/>
        <v>#DIV/0!</v>
      </c>
      <c r="AV60" s="220">
        <f t="shared" si="20"/>
        <v>0</v>
      </c>
      <c r="AW60" s="220"/>
      <c r="AX60" s="220" t="e">
        <f t="shared" si="34"/>
        <v>#DIV/0!</v>
      </c>
      <c r="AY60" s="253">
        <f>(F60+I60+L60+O60+R60+U60+X60+AA60+AD60)/1</f>
        <v>48610.239999999998</v>
      </c>
      <c r="AZ60" s="357"/>
      <c r="BA60" s="245" t="e">
        <f t="shared" si="35"/>
        <v>#DIV/0!</v>
      </c>
      <c r="BB60" s="160">
        <f>AP60/4</f>
        <v>46445.014999999999</v>
      </c>
      <c r="BC60" s="311">
        <v>53605.5</v>
      </c>
      <c r="BD60" s="313">
        <f t="shared" si="36"/>
        <v>0.86642256857971667</v>
      </c>
      <c r="BE60" s="145"/>
      <c r="BF60" s="4"/>
      <c r="BG60" s="4"/>
      <c r="BH60" s="4"/>
      <c r="BI60" s="50">
        <f t="shared" si="23"/>
        <v>15481.671666666667</v>
      </c>
      <c r="BJ60" s="50">
        <f t="shared" si="37"/>
        <v>30963.343333333331</v>
      </c>
      <c r="BK60" s="4"/>
      <c r="BL60" s="4"/>
    </row>
    <row r="61" spans="1:64" ht="30" customHeight="1" thickBot="1">
      <c r="A61" s="525" t="s">
        <v>32</v>
      </c>
      <c r="B61" s="95">
        <v>1</v>
      </c>
      <c r="C61" s="419" t="s">
        <v>33</v>
      </c>
      <c r="D61" s="303" t="s">
        <v>80</v>
      </c>
      <c r="E61" s="412"/>
      <c r="F61" s="66">
        <v>128679.49</v>
      </c>
      <c r="G61" s="28"/>
      <c r="H61" s="138">
        <f t="shared" si="6"/>
        <v>128679.49</v>
      </c>
      <c r="I61" s="66">
        <v>103679.49</v>
      </c>
      <c r="J61" s="28"/>
      <c r="K61" s="140">
        <f t="shared" si="25"/>
        <v>103679.49</v>
      </c>
      <c r="L61" s="27">
        <v>103679.49</v>
      </c>
      <c r="M61" s="28"/>
      <c r="N61" s="13">
        <f t="shared" si="7"/>
        <v>103679.49</v>
      </c>
      <c r="O61" s="27">
        <v>103512.88</v>
      </c>
      <c r="P61" s="29"/>
      <c r="Q61" s="10">
        <f t="shared" si="8"/>
        <v>103512.88</v>
      </c>
      <c r="R61" s="27">
        <v>103512.88</v>
      </c>
      <c r="S61" s="28"/>
      <c r="T61" s="10">
        <f t="shared" si="9"/>
        <v>103512.88</v>
      </c>
      <c r="U61" s="27">
        <v>103512.88</v>
      </c>
      <c r="V61" s="28"/>
      <c r="W61" s="13">
        <f t="shared" si="10"/>
        <v>103512.88</v>
      </c>
      <c r="X61" s="27">
        <v>101680.17</v>
      </c>
      <c r="Y61" s="29"/>
      <c r="Z61" s="13">
        <f t="shared" si="28"/>
        <v>101680.17</v>
      </c>
      <c r="AA61" s="27">
        <v>101680.17</v>
      </c>
      <c r="AB61" s="29"/>
      <c r="AC61" s="10">
        <f t="shared" si="11"/>
        <v>101680.17</v>
      </c>
      <c r="AD61" s="27">
        <v>113159.69</v>
      </c>
      <c r="AE61" s="29"/>
      <c r="AF61" s="10">
        <f t="shared" si="12"/>
        <v>113159.69</v>
      </c>
      <c r="AG61" s="27">
        <v>116699.95</v>
      </c>
      <c r="AH61" s="29"/>
      <c r="AI61" s="10">
        <f t="shared" si="13"/>
        <v>116699.95</v>
      </c>
      <c r="AJ61" s="27">
        <v>218611.83</v>
      </c>
      <c r="AK61" s="29"/>
      <c r="AL61" s="10">
        <f t="shared" si="14"/>
        <v>218611.83</v>
      </c>
      <c r="AM61" s="27">
        <v>417733.76</v>
      </c>
      <c r="AN61" s="29"/>
      <c r="AO61" s="10">
        <f t="shared" si="15"/>
        <v>417733.76</v>
      </c>
      <c r="AP61" s="17">
        <f t="shared" si="16"/>
        <v>1716142.6800000002</v>
      </c>
      <c r="AQ61" s="19">
        <f t="shared" si="17"/>
        <v>0</v>
      </c>
      <c r="AR61" s="10">
        <f t="shared" si="18"/>
        <v>1716142.6800000002</v>
      </c>
      <c r="AS61" s="190">
        <f t="shared" si="24"/>
        <v>112012.82333333335</v>
      </c>
      <c r="AT61" s="138"/>
      <c r="AU61" s="281" t="e">
        <f t="shared" si="19"/>
        <v>#DIV/0!</v>
      </c>
      <c r="AV61" s="208">
        <f t="shared" si="20"/>
        <v>107762.85166666667</v>
      </c>
      <c r="AW61" s="208"/>
      <c r="AX61" s="208" t="e">
        <f t="shared" si="34"/>
        <v>#DIV/0!</v>
      </c>
      <c r="AY61" s="228">
        <f t="shared" si="21"/>
        <v>107010.79333333335</v>
      </c>
      <c r="AZ61" s="243"/>
      <c r="BA61" s="229" t="e">
        <f t="shared" si="35"/>
        <v>#DIV/0!</v>
      </c>
      <c r="BB61" s="10">
        <f t="shared" si="22"/>
        <v>143011.89000000001</v>
      </c>
      <c r="BC61" s="10">
        <v>62785.73</v>
      </c>
      <c r="BD61" s="51">
        <f t="shared" si="36"/>
        <v>2.2777769725700412</v>
      </c>
      <c r="BE61" s="144"/>
      <c r="BF61" s="4"/>
      <c r="BG61" s="4"/>
      <c r="BH61" s="4"/>
      <c r="BI61" s="50">
        <f t="shared" si="23"/>
        <v>143011.89000000001</v>
      </c>
      <c r="BJ61" s="50">
        <f t="shared" si="37"/>
        <v>0</v>
      </c>
      <c r="BK61" s="4"/>
      <c r="BL61" s="4"/>
    </row>
    <row r="62" spans="1:64" ht="37.5" customHeight="1" thickBot="1">
      <c r="A62" s="507"/>
      <c r="B62" s="105">
        <v>2</v>
      </c>
      <c r="C62" s="106" t="s">
        <v>34</v>
      </c>
      <c r="D62" s="106" t="s">
        <v>144</v>
      </c>
      <c r="E62" s="106" t="s">
        <v>229</v>
      </c>
      <c r="F62" s="81">
        <v>65926.929999999993</v>
      </c>
      <c r="G62" s="8">
        <v>32559.759999999998</v>
      </c>
      <c r="H62" s="141">
        <f t="shared" si="6"/>
        <v>98486.689999999988</v>
      </c>
      <c r="I62" s="81">
        <v>65926.929999999993</v>
      </c>
      <c r="J62" s="8">
        <v>32861.449999999997</v>
      </c>
      <c r="K62" s="140">
        <f t="shared" si="25"/>
        <v>98788.37999999999</v>
      </c>
      <c r="L62" s="31">
        <v>65526.93</v>
      </c>
      <c r="M62" s="8">
        <v>32201.29</v>
      </c>
      <c r="N62" s="14">
        <f t="shared" si="7"/>
        <v>97728.22</v>
      </c>
      <c r="O62" s="31">
        <v>64726.93</v>
      </c>
      <c r="P62" s="32">
        <v>32441.37</v>
      </c>
      <c r="Q62" s="14"/>
      <c r="R62" s="31">
        <v>64726.93</v>
      </c>
      <c r="S62" s="8">
        <v>34774.75</v>
      </c>
      <c r="T62" s="14">
        <f t="shared" si="9"/>
        <v>99501.68</v>
      </c>
      <c r="U62" s="31">
        <v>64726.93</v>
      </c>
      <c r="V62" s="8">
        <v>38489.15</v>
      </c>
      <c r="W62" s="13">
        <f>U62+V62</f>
        <v>103216.08</v>
      </c>
      <c r="X62" s="31">
        <v>70846.47</v>
      </c>
      <c r="Y62" s="32">
        <v>35923.730000000003</v>
      </c>
      <c r="Z62" s="13">
        <f t="shared" si="28"/>
        <v>106770.20000000001</v>
      </c>
      <c r="AA62" s="31">
        <v>69463.19</v>
      </c>
      <c r="AB62" s="32">
        <v>34882.89</v>
      </c>
      <c r="AC62" s="14">
        <f t="shared" si="11"/>
        <v>104346.08</v>
      </c>
      <c r="AD62" s="31">
        <v>65825.25</v>
      </c>
      <c r="AE62" s="32">
        <v>15376.85</v>
      </c>
      <c r="AF62" s="14">
        <f t="shared" si="12"/>
        <v>81202.100000000006</v>
      </c>
      <c r="AG62" s="31">
        <v>65825.25</v>
      </c>
      <c r="AH62" s="32">
        <v>13562.06</v>
      </c>
      <c r="AI62" s="14">
        <f t="shared" si="13"/>
        <v>79387.31</v>
      </c>
      <c r="AJ62" s="31">
        <v>65825.25</v>
      </c>
      <c r="AK62" s="32">
        <v>14065.9</v>
      </c>
      <c r="AL62" s="14">
        <f t="shared" si="14"/>
        <v>79891.149999999994</v>
      </c>
      <c r="AM62" s="31">
        <v>85825.25</v>
      </c>
      <c r="AN62" s="32">
        <v>28519.17</v>
      </c>
      <c r="AO62" s="14">
        <f t="shared" si="15"/>
        <v>114344.42</v>
      </c>
      <c r="AP62" s="17">
        <f t="shared" si="16"/>
        <v>815172.24</v>
      </c>
      <c r="AQ62" s="19"/>
      <c r="AR62" s="14"/>
      <c r="AS62" s="191">
        <f t="shared" si="24"/>
        <v>65793.596666666665</v>
      </c>
      <c r="AT62" s="141"/>
      <c r="AU62" s="287" t="e">
        <f t="shared" si="19"/>
        <v>#DIV/0!</v>
      </c>
      <c r="AV62" s="209">
        <f t="shared" si="20"/>
        <v>65260.263333333329</v>
      </c>
      <c r="AW62" s="209"/>
      <c r="AX62" s="209" t="e">
        <f t="shared" si="34"/>
        <v>#DIV/0!</v>
      </c>
      <c r="AY62" s="232">
        <f t="shared" si="21"/>
        <v>66410.72111111111</v>
      </c>
      <c r="AZ62" s="244"/>
      <c r="BA62" s="232" t="e">
        <f t="shared" si="35"/>
        <v>#DIV/0!</v>
      </c>
      <c r="BB62" s="10">
        <f t="shared" si="22"/>
        <v>67931.02</v>
      </c>
      <c r="BC62" s="10">
        <v>62785.73</v>
      </c>
      <c r="BD62" s="51">
        <f t="shared" si="36"/>
        <v>1.0819499908657588</v>
      </c>
      <c r="BE62" s="145"/>
      <c r="BF62" s="4"/>
      <c r="BG62" s="4"/>
      <c r="BH62" s="4"/>
      <c r="BI62" s="50"/>
      <c r="BJ62" s="50"/>
      <c r="BK62" s="4"/>
      <c r="BL62" s="4"/>
    </row>
    <row r="63" spans="1:64" ht="43.5" customHeight="1" thickBot="1">
      <c r="A63" s="507"/>
      <c r="B63" s="105">
        <v>3</v>
      </c>
      <c r="C63" s="103" t="s">
        <v>172</v>
      </c>
      <c r="D63" s="106" t="s">
        <v>144</v>
      </c>
      <c r="E63" s="159"/>
      <c r="F63" s="81">
        <v>73317.73</v>
      </c>
      <c r="G63" s="8"/>
      <c r="H63" s="141">
        <f t="shared" si="6"/>
        <v>73317.73</v>
      </c>
      <c r="I63" s="81">
        <v>72982.179999999993</v>
      </c>
      <c r="J63" s="8"/>
      <c r="K63" s="140">
        <f t="shared" si="25"/>
        <v>72982.179999999993</v>
      </c>
      <c r="L63" s="31">
        <v>72982.179999999993</v>
      </c>
      <c r="M63" s="8"/>
      <c r="N63" s="14"/>
      <c r="O63" s="259">
        <v>72982.179999999993</v>
      </c>
      <c r="P63" s="32"/>
      <c r="Q63" s="14"/>
      <c r="R63" s="31">
        <v>73317.73</v>
      </c>
      <c r="S63" s="8"/>
      <c r="T63" s="14"/>
      <c r="U63" s="31">
        <v>81780.73</v>
      </c>
      <c r="V63" s="8"/>
      <c r="W63" s="13">
        <f t="shared" ref="W63:W64" si="38">U63+V63</f>
        <v>81780.73</v>
      </c>
      <c r="X63" s="31">
        <v>79792.22</v>
      </c>
      <c r="Y63" s="32"/>
      <c r="Z63" s="13"/>
      <c r="AA63" s="31">
        <v>73535.429999999993</v>
      </c>
      <c r="AB63" s="32"/>
      <c r="AC63" s="14"/>
      <c r="AD63" s="31">
        <v>75754.789999999994</v>
      </c>
      <c r="AE63" s="32"/>
      <c r="AF63" s="14">
        <f t="shared" si="12"/>
        <v>75754.789999999994</v>
      </c>
      <c r="AG63" s="31">
        <v>75754.789999999994</v>
      </c>
      <c r="AH63" s="32"/>
      <c r="AI63" s="14"/>
      <c r="AJ63" s="31">
        <v>74077.039999999994</v>
      </c>
      <c r="AK63" s="32"/>
      <c r="AL63" s="14"/>
      <c r="AM63" s="31">
        <v>61179.360000000001</v>
      </c>
      <c r="AN63" s="32"/>
      <c r="AO63" s="163"/>
      <c r="AP63" s="17">
        <f t="shared" si="16"/>
        <v>887456.36</v>
      </c>
      <c r="AQ63" s="19"/>
      <c r="AR63" s="14"/>
      <c r="AS63" s="192">
        <f t="shared" si="24"/>
        <v>73094.029999999984</v>
      </c>
      <c r="AT63" s="193"/>
      <c r="AU63" s="289" t="e">
        <f t="shared" si="19"/>
        <v>#DIV/0!</v>
      </c>
      <c r="AV63" s="220">
        <f t="shared" si="20"/>
        <v>74560.454999999987</v>
      </c>
      <c r="AW63" s="220"/>
      <c r="AX63" s="220" t="e">
        <f t="shared" si="34"/>
        <v>#DIV/0!</v>
      </c>
      <c r="AY63" s="245">
        <f t="shared" si="21"/>
        <v>75160.574444444443</v>
      </c>
      <c r="AZ63" s="246"/>
      <c r="BA63" s="247" t="e">
        <f t="shared" si="35"/>
        <v>#DIV/0!</v>
      </c>
      <c r="BB63" s="10">
        <f t="shared" si="22"/>
        <v>73954.69666666667</v>
      </c>
      <c r="BC63" s="10">
        <v>62785.73</v>
      </c>
      <c r="BD63" s="51">
        <f t="shared" si="36"/>
        <v>1.1778902095534554</v>
      </c>
      <c r="BE63" s="145"/>
      <c r="BF63" s="4"/>
      <c r="BG63" s="4"/>
      <c r="BH63" s="4"/>
      <c r="BI63" s="50"/>
      <c r="BJ63" s="50"/>
      <c r="BK63" s="4"/>
      <c r="BL63" s="4"/>
    </row>
    <row r="64" spans="1:64" ht="45.75" customHeight="1" thickBot="1">
      <c r="A64" s="507"/>
      <c r="B64" s="105">
        <v>4</v>
      </c>
      <c r="C64" s="110" t="s">
        <v>137</v>
      </c>
      <c r="D64" s="110" t="s">
        <v>97</v>
      </c>
      <c r="E64" s="360" t="s">
        <v>230</v>
      </c>
      <c r="F64" s="81">
        <v>65926.23</v>
      </c>
      <c r="G64" s="8">
        <v>16123.34</v>
      </c>
      <c r="H64" s="141">
        <f t="shared" si="6"/>
        <v>82049.569999999992</v>
      </c>
      <c r="I64" s="81">
        <v>65926.929999999993</v>
      </c>
      <c r="J64" s="8">
        <v>15833.73</v>
      </c>
      <c r="K64" s="140">
        <f t="shared" si="25"/>
        <v>81760.659999999989</v>
      </c>
      <c r="L64" s="31">
        <v>65526.93</v>
      </c>
      <c r="M64" s="8">
        <v>15769.71</v>
      </c>
      <c r="N64" s="14"/>
      <c r="O64" s="31">
        <v>64726.93</v>
      </c>
      <c r="P64" s="32">
        <v>16650.96</v>
      </c>
      <c r="Q64" s="14"/>
      <c r="R64" s="31">
        <v>64726.93</v>
      </c>
      <c r="S64" s="8">
        <v>15768.48</v>
      </c>
      <c r="T64" s="14"/>
      <c r="U64" s="31">
        <v>64726.93</v>
      </c>
      <c r="V64" s="8">
        <v>19760.54</v>
      </c>
      <c r="W64" s="13">
        <f t="shared" si="38"/>
        <v>84487.47</v>
      </c>
      <c r="X64" s="31">
        <v>71086.41</v>
      </c>
      <c r="Y64" s="32"/>
      <c r="Z64" s="13"/>
      <c r="AA64" s="31">
        <v>69656.69</v>
      </c>
      <c r="AB64" s="32">
        <v>18056.04</v>
      </c>
      <c r="AC64" s="14"/>
      <c r="AD64" s="31">
        <v>65825.25</v>
      </c>
      <c r="AE64" s="32">
        <v>30008.54</v>
      </c>
      <c r="AF64" s="14">
        <f>AD64+AE64</f>
        <v>95833.790000000008</v>
      </c>
      <c r="AG64" s="31">
        <v>65825.25</v>
      </c>
      <c r="AH64" s="32">
        <v>30417.17</v>
      </c>
      <c r="AI64" s="14"/>
      <c r="AJ64" s="31">
        <v>65825.25</v>
      </c>
      <c r="AK64" s="32">
        <v>29787.83</v>
      </c>
      <c r="AL64" s="14"/>
      <c r="AM64" s="31">
        <v>85825.25</v>
      </c>
      <c r="AN64" s="32">
        <v>44943.9</v>
      </c>
      <c r="AO64" s="163"/>
      <c r="AP64" s="17">
        <f t="shared" si="16"/>
        <v>815604.98</v>
      </c>
      <c r="AQ64" s="19"/>
      <c r="AR64" s="14"/>
      <c r="AS64" s="192">
        <f t="shared" si="24"/>
        <v>65793.363333333327</v>
      </c>
      <c r="AT64" s="193"/>
      <c r="AU64" s="289" t="e">
        <f t="shared" si="19"/>
        <v>#DIV/0!</v>
      </c>
      <c r="AV64" s="220">
        <f t="shared" si="20"/>
        <v>65260.14666666666</v>
      </c>
      <c r="AW64" s="220"/>
      <c r="AX64" s="220" t="e">
        <f t="shared" si="34"/>
        <v>#DIV/0!</v>
      </c>
      <c r="AY64" s="245">
        <f t="shared" si="21"/>
        <v>66458.80333333333</v>
      </c>
      <c r="AZ64" s="246"/>
      <c r="BA64" s="247" t="e">
        <f t="shared" si="35"/>
        <v>#DIV/0!</v>
      </c>
      <c r="BB64" s="10">
        <f t="shared" si="22"/>
        <v>67967.081666666665</v>
      </c>
      <c r="BC64" s="10">
        <v>62785.73</v>
      </c>
      <c r="BD64" s="51">
        <f t="shared" si="36"/>
        <v>1.0825243517383116</v>
      </c>
      <c r="BE64" s="145"/>
      <c r="BF64" s="4"/>
      <c r="BG64" s="4"/>
      <c r="BH64" s="4"/>
      <c r="BI64" s="50"/>
      <c r="BJ64" s="50"/>
      <c r="BK64" s="4"/>
      <c r="BL64" s="4"/>
    </row>
    <row r="65" spans="1:64" ht="15.75" thickBot="1">
      <c r="A65" s="507"/>
      <c r="B65" s="105">
        <v>5</v>
      </c>
      <c r="C65" s="137"/>
      <c r="F65" s="81"/>
      <c r="G65" s="8"/>
      <c r="H65" s="141">
        <f>F65+G65</f>
        <v>0</v>
      </c>
      <c r="I65" s="81"/>
      <c r="J65" s="8"/>
      <c r="K65" s="140">
        <f t="shared" si="25"/>
        <v>0</v>
      </c>
      <c r="L65" s="31"/>
      <c r="M65" s="8"/>
      <c r="N65" s="14">
        <f t="shared" si="7"/>
        <v>0</v>
      </c>
      <c r="O65" s="31"/>
      <c r="P65" s="32"/>
      <c r="Q65" s="14">
        <f t="shared" si="8"/>
        <v>0</v>
      </c>
      <c r="R65" s="31"/>
      <c r="S65" s="8"/>
      <c r="T65" s="14">
        <f t="shared" si="9"/>
        <v>0</v>
      </c>
      <c r="U65" s="31"/>
      <c r="V65" s="8"/>
      <c r="W65" s="13">
        <f t="shared" si="10"/>
        <v>0</v>
      </c>
      <c r="X65" s="31"/>
      <c r="Y65" s="32"/>
      <c r="Z65" s="13">
        <f t="shared" si="28"/>
        <v>0</v>
      </c>
      <c r="AA65" s="31"/>
      <c r="AB65" s="32"/>
      <c r="AC65" s="14">
        <f t="shared" si="11"/>
        <v>0</v>
      </c>
      <c r="AD65" s="31"/>
      <c r="AE65" s="32"/>
      <c r="AF65" s="14">
        <f>AD65+AE65</f>
        <v>0</v>
      </c>
      <c r="AG65" s="31"/>
      <c r="AH65" s="32"/>
      <c r="AI65" s="14">
        <f t="shared" si="13"/>
        <v>0</v>
      </c>
      <c r="AJ65" s="31"/>
      <c r="AK65" s="32"/>
      <c r="AL65" s="14">
        <f t="shared" si="14"/>
        <v>0</v>
      </c>
      <c r="AM65" s="31"/>
      <c r="AN65" s="32"/>
      <c r="AO65" s="163">
        <f t="shared" si="15"/>
        <v>0</v>
      </c>
      <c r="AP65" s="17">
        <f t="shared" ref="AP65:AQ67" si="39">F65+I65+L65+O65+R65+U65+X65+AA65+AD65+AG65+AJ65+AM65</f>
        <v>0</v>
      </c>
      <c r="AQ65" s="19">
        <f t="shared" si="39"/>
        <v>0</v>
      </c>
      <c r="AR65" s="14">
        <f t="shared" si="18"/>
        <v>0</v>
      </c>
      <c r="AS65" s="192">
        <f>(F65+I65+L65)/3</f>
        <v>0</v>
      </c>
      <c r="AT65" s="193"/>
      <c r="AU65" s="289" t="e">
        <f t="shared" si="19"/>
        <v>#DIV/0!</v>
      </c>
      <c r="AV65" s="220">
        <f>(F65+I65+L65+O65+R65+U65)/6</f>
        <v>0</v>
      </c>
      <c r="AW65" s="220"/>
      <c r="AX65" s="220" t="e">
        <f t="shared" si="34"/>
        <v>#DIV/0!</v>
      </c>
      <c r="AY65" s="245">
        <f>(F65+I65+L65+O65+R65+U65+X65+AA65+AD65)/9</f>
        <v>0</v>
      </c>
      <c r="AZ65" s="246"/>
      <c r="BA65" s="247" t="e">
        <f t="shared" si="35"/>
        <v>#DIV/0!</v>
      </c>
      <c r="BB65" s="161">
        <f t="shared" si="22"/>
        <v>0</v>
      </c>
      <c r="BC65" s="10"/>
      <c r="BD65" s="55" t="e">
        <f t="shared" si="36"/>
        <v>#DIV/0!</v>
      </c>
      <c r="BE65" s="145"/>
      <c r="BF65" s="4"/>
      <c r="BG65" s="4"/>
      <c r="BH65" s="4"/>
      <c r="BI65" s="50">
        <f t="shared" si="23"/>
        <v>0</v>
      </c>
      <c r="BJ65" s="50">
        <f t="shared" si="37"/>
        <v>0</v>
      </c>
      <c r="BK65" s="4"/>
      <c r="BL65" s="4"/>
    </row>
    <row r="66" spans="1:64" ht="15.75" thickBot="1">
      <c r="A66" s="507"/>
      <c r="B66" s="331">
        <v>6</v>
      </c>
      <c r="C66" s="341"/>
      <c r="D66" s="341"/>
      <c r="E66" s="422"/>
      <c r="F66" s="66"/>
      <c r="G66" s="28"/>
      <c r="H66" s="141">
        <f>F66+G66</f>
        <v>0</v>
      </c>
      <c r="I66" s="66"/>
      <c r="J66" s="28"/>
      <c r="K66" s="140">
        <f t="shared" si="25"/>
        <v>0</v>
      </c>
      <c r="L66" s="27"/>
      <c r="M66" s="28"/>
      <c r="N66" s="14">
        <f t="shared" si="7"/>
        <v>0</v>
      </c>
      <c r="O66" s="27"/>
      <c r="P66" s="29"/>
      <c r="Q66" s="14">
        <f t="shared" si="8"/>
        <v>0</v>
      </c>
      <c r="R66" s="27"/>
      <c r="S66" s="28"/>
      <c r="T66" s="14">
        <f t="shared" si="9"/>
        <v>0</v>
      </c>
      <c r="U66" s="27"/>
      <c r="V66" s="28"/>
      <c r="W66" s="13">
        <f t="shared" si="10"/>
        <v>0</v>
      </c>
      <c r="X66" s="27"/>
      <c r="Y66" s="29"/>
      <c r="Z66" s="13">
        <f t="shared" si="28"/>
        <v>0</v>
      </c>
      <c r="AA66" s="27"/>
      <c r="AB66" s="29"/>
      <c r="AC66" s="14">
        <f t="shared" si="11"/>
        <v>0</v>
      </c>
      <c r="AD66" s="27"/>
      <c r="AE66" s="29"/>
      <c r="AF66" s="14">
        <f>AD66+AE66</f>
        <v>0</v>
      </c>
      <c r="AG66" s="27"/>
      <c r="AH66" s="29"/>
      <c r="AI66" s="14">
        <f t="shared" si="13"/>
        <v>0</v>
      </c>
      <c r="AJ66" s="27"/>
      <c r="AK66" s="29"/>
      <c r="AL66" s="14">
        <f t="shared" si="14"/>
        <v>0</v>
      </c>
      <c r="AM66" s="27"/>
      <c r="AN66" s="29"/>
      <c r="AO66" s="163">
        <f t="shared" si="15"/>
        <v>0</v>
      </c>
      <c r="AP66" s="17">
        <f t="shared" si="39"/>
        <v>0</v>
      </c>
      <c r="AQ66" s="19">
        <f t="shared" si="39"/>
        <v>0</v>
      </c>
      <c r="AR66" s="14">
        <f t="shared" si="18"/>
        <v>0</v>
      </c>
      <c r="AS66" s="192">
        <f>(F66+I66+L66)/3</f>
        <v>0</v>
      </c>
      <c r="AT66" s="193"/>
      <c r="AU66" s="289" t="e">
        <f t="shared" si="19"/>
        <v>#DIV/0!</v>
      </c>
      <c r="AV66" s="220">
        <f>(F66+I66+L66+O66+R66+U66)/6</f>
        <v>0</v>
      </c>
      <c r="AW66" s="220"/>
      <c r="AX66" s="220" t="e">
        <f t="shared" si="34"/>
        <v>#DIV/0!</v>
      </c>
      <c r="AY66" s="245">
        <f>(F66+I66+L66+O66+R66+U66+X66+AA66+AD66)/9</f>
        <v>0</v>
      </c>
      <c r="AZ66" s="246"/>
      <c r="BA66" s="247" t="e">
        <f t="shared" si="35"/>
        <v>#DIV/0!</v>
      </c>
      <c r="BB66" s="161">
        <f>AP66/12</f>
        <v>0</v>
      </c>
      <c r="BC66" s="10"/>
      <c r="BD66" s="55" t="e">
        <f t="shared" si="36"/>
        <v>#DIV/0!</v>
      </c>
      <c r="BE66" s="145"/>
      <c r="BF66" s="4"/>
      <c r="BG66" s="4"/>
      <c r="BH66" s="4"/>
      <c r="BI66" s="50"/>
      <c r="BJ66" s="50"/>
      <c r="BK66" s="4"/>
      <c r="BL66" s="4"/>
    </row>
    <row r="67" spans="1:64" ht="15.75" thickBot="1">
      <c r="A67" s="508"/>
      <c r="B67" s="417">
        <v>8</v>
      </c>
      <c r="C67" s="423"/>
      <c r="D67" s="423"/>
      <c r="E67" s="423"/>
      <c r="F67" s="67"/>
      <c r="G67" s="43"/>
      <c r="H67" s="153">
        <f>F67+G67</f>
        <v>0</v>
      </c>
      <c r="I67" s="67"/>
      <c r="J67" s="43"/>
      <c r="K67" s="153">
        <f t="shared" si="25"/>
        <v>0</v>
      </c>
      <c r="L67" s="42"/>
      <c r="M67" s="43"/>
      <c r="N67" s="12">
        <f t="shared" si="7"/>
        <v>0</v>
      </c>
      <c r="O67" s="42"/>
      <c r="P67" s="44"/>
      <c r="Q67" s="12">
        <f t="shared" si="8"/>
        <v>0</v>
      </c>
      <c r="R67" s="42"/>
      <c r="S67" s="43"/>
      <c r="T67" s="12">
        <f t="shared" si="9"/>
        <v>0</v>
      </c>
      <c r="U67" s="42"/>
      <c r="V67" s="43"/>
      <c r="W67" s="12">
        <f t="shared" si="10"/>
        <v>0</v>
      </c>
      <c r="X67" s="42"/>
      <c r="Y67" s="44"/>
      <c r="Z67" s="21">
        <f t="shared" si="28"/>
        <v>0</v>
      </c>
      <c r="AA67" s="42"/>
      <c r="AB67" s="44"/>
      <c r="AC67" s="12">
        <f t="shared" si="11"/>
        <v>0</v>
      </c>
      <c r="AD67" s="42"/>
      <c r="AE67" s="44"/>
      <c r="AF67" s="12">
        <f t="shared" si="12"/>
        <v>0</v>
      </c>
      <c r="AG67" s="42"/>
      <c r="AH67" s="44"/>
      <c r="AI67" s="12">
        <f t="shared" si="13"/>
        <v>0</v>
      </c>
      <c r="AJ67" s="42"/>
      <c r="AK67" s="44"/>
      <c r="AL67" s="12">
        <f t="shared" si="14"/>
        <v>0</v>
      </c>
      <c r="AM67" s="42"/>
      <c r="AN67" s="44"/>
      <c r="AO67" s="12">
        <f t="shared" si="15"/>
        <v>0</v>
      </c>
      <c r="AP67" s="17">
        <f t="shared" si="39"/>
        <v>0</v>
      </c>
      <c r="AQ67" s="19">
        <f t="shared" si="39"/>
        <v>0</v>
      </c>
      <c r="AR67" s="12">
        <f t="shared" si="18"/>
        <v>0</v>
      </c>
      <c r="AS67" s="194">
        <f>(F67+I67+L67)/3</f>
        <v>0</v>
      </c>
      <c r="AT67" s="153"/>
      <c r="AU67" s="286" t="e">
        <f t="shared" si="19"/>
        <v>#DIV/0!</v>
      </c>
      <c r="AV67" s="211">
        <f>(F67+I67+L67+O67+R67+U67)/6</f>
        <v>0</v>
      </c>
      <c r="AW67" s="211"/>
      <c r="AX67" s="211" t="e">
        <f>AV67/AW67</f>
        <v>#DIV/0!</v>
      </c>
      <c r="AY67" s="230">
        <f>(F67+I67+L67+O67+R67+U67+X67+AA67+AD67)/9</f>
        <v>0</v>
      </c>
      <c r="AZ67" s="248"/>
      <c r="BA67" s="230" t="e">
        <f t="shared" si="35"/>
        <v>#DIV/0!</v>
      </c>
      <c r="BB67" s="12">
        <f t="shared" si="22"/>
        <v>0</v>
      </c>
      <c r="BC67" s="10"/>
      <c r="BD67" s="64" t="e">
        <f>BB67/BC67</f>
        <v>#DIV/0!</v>
      </c>
      <c r="BE67" s="145"/>
      <c r="BF67" s="4"/>
      <c r="BG67" s="4"/>
      <c r="BH67" s="4"/>
      <c r="BI67" s="50">
        <f t="shared" si="23"/>
        <v>0</v>
      </c>
      <c r="BJ67" s="50"/>
      <c r="BK67" s="4"/>
      <c r="BL67" s="4"/>
    </row>
    <row r="68" spans="1:64" ht="45.75" customHeight="1" thickBot="1">
      <c r="A68" s="530" t="s">
        <v>59</v>
      </c>
      <c r="B68" s="102">
        <v>1</v>
      </c>
      <c r="C68" s="420" t="s">
        <v>128</v>
      </c>
      <c r="D68" s="421" t="s">
        <v>80</v>
      </c>
      <c r="E68" s="421"/>
      <c r="F68" s="66">
        <v>151055.95000000001</v>
      </c>
      <c r="G68" s="29"/>
      <c r="H68" s="140">
        <f t="shared" ref="H68:H111" si="40">F68+G68</f>
        <v>151055.95000000001</v>
      </c>
      <c r="I68" s="66">
        <v>146711.45000000001</v>
      </c>
      <c r="J68" s="29"/>
      <c r="K68" s="140">
        <f t="shared" si="25"/>
        <v>146711.45000000001</v>
      </c>
      <c r="L68" s="27">
        <v>146996.51999999999</v>
      </c>
      <c r="M68" s="29"/>
      <c r="N68" s="13">
        <f t="shared" si="7"/>
        <v>146996.51999999999</v>
      </c>
      <c r="O68" s="27">
        <v>148003.72</v>
      </c>
      <c r="P68" s="29"/>
      <c r="Q68" s="13">
        <f t="shared" si="8"/>
        <v>148003.72</v>
      </c>
      <c r="R68" s="27">
        <v>151003.72</v>
      </c>
      <c r="S68" s="29"/>
      <c r="T68" s="13">
        <f t="shared" si="9"/>
        <v>151003.72</v>
      </c>
      <c r="U68" s="27">
        <v>148003.72</v>
      </c>
      <c r="V68" s="29"/>
      <c r="W68" s="13">
        <f t="shared" si="10"/>
        <v>148003.72</v>
      </c>
      <c r="X68" s="27">
        <v>126596.9</v>
      </c>
      <c r="Y68" s="29"/>
      <c r="Z68" s="13">
        <f t="shared" si="28"/>
        <v>126596.9</v>
      </c>
      <c r="AA68" s="27">
        <v>145586.43</v>
      </c>
      <c r="AB68" s="29"/>
      <c r="AC68" s="13">
        <f t="shared" si="11"/>
        <v>145586.43</v>
      </c>
      <c r="AD68" s="27">
        <v>157067.97</v>
      </c>
      <c r="AE68" s="29"/>
      <c r="AF68" s="13">
        <f t="shared" si="12"/>
        <v>157067.97</v>
      </c>
      <c r="AG68" s="27">
        <v>151611.25</v>
      </c>
      <c r="AH68" s="29"/>
      <c r="AI68" s="13">
        <f t="shared" si="13"/>
        <v>151611.25</v>
      </c>
      <c r="AJ68" s="27">
        <v>308791.59999999998</v>
      </c>
      <c r="AK68" s="29"/>
      <c r="AL68" s="13">
        <f t="shared" si="14"/>
        <v>308791.59999999998</v>
      </c>
      <c r="AM68" s="27">
        <v>653910.6</v>
      </c>
      <c r="AN68" s="29"/>
      <c r="AO68" s="13">
        <f t="shared" si="15"/>
        <v>653910.6</v>
      </c>
      <c r="AP68" s="17">
        <f t="shared" si="16"/>
        <v>2435339.83</v>
      </c>
      <c r="AQ68" s="19">
        <f t="shared" si="17"/>
        <v>0</v>
      </c>
      <c r="AR68" s="10">
        <f t="shared" si="18"/>
        <v>2435339.83</v>
      </c>
      <c r="AS68" s="195">
        <f t="shared" si="24"/>
        <v>148254.64000000001</v>
      </c>
      <c r="AT68" s="138"/>
      <c r="AU68" s="290" t="e">
        <f t="shared" si="19"/>
        <v>#DIV/0!</v>
      </c>
      <c r="AV68" s="221">
        <f t="shared" si="20"/>
        <v>148629.18</v>
      </c>
      <c r="AW68" s="221"/>
      <c r="AX68" s="221" t="e">
        <f>AV68/AW68</f>
        <v>#DIV/0!</v>
      </c>
      <c r="AY68" s="249">
        <f t="shared" si="21"/>
        <v>146780.70888888888</v>
      </c>
      <c r="AZ68" s="250"/>
      <c r="BA68" s="228" t="e">
        <f>AY68/AZ68</f>
        <v>#DIV/0!</v>
      </c>
      <c r="BB68" s="10">
        <f>AP68/12</f>
        <v>202944.98583333334</v>
      </c>
      <c r="BC68" s="10">
        <v>73117.72</v>
      </c>
      <c r="BD68" s="65">
        <f>BB68/BC68</f>
        <v>2.7755923712245587</v>
      </c>
      <c r="BE68" s="144"/>
      <c r="BF68" s="4"/>
      <c r="BG68" s="4"/>
      <c r="BH68" s="4"/>
      <c r="BI68" s="50">
        <f t="shared" si="23"/>
        <v>202944.98583333334</v>
      </c>
      <c r="BJ68" s="50">
        <f>BB68-BI68</f>
        <v>0</v>
      </c>
      <c r="BK68" s="4"/>
      <c r="BL68" s="4"/>
    </row>
    <row r="69" spans="1:64" ht="45.75" customHeight="1" thickBot="1">
      <c r="A69" s="531"/>
      <c r="B69" s="102">
        <v>2</v>
      </c>
      <c r="C69" s="133" t="s">
        <v>189</v>
      </c>
      <c r="D69" s="133" t="s">
        <v>131</v>
      </c>
      <c r="E69" s="132"/>
      <c r="F69" s="66">
        <v>87094.26</v>
      </c>
      <c r="G69" s="29"/>
      <c r="H69" s="140">
        <f t="shared" si="40"/>
        <v>87094.26</v>
      </c>
      <c r="I69" s="66">
        <v>87094.26</v>
      </c>
      <c r="J69" s="29"/>
      <c r="K69" s="140">
        <f t="shared" si="25"/>
        <v>87094.26</v>
      </c>
      <c r="L69" s="27">
        <v>87094.26</v>
      </c>
      <c r="M69" s="29"/>
      <c r="N69" s="13"/>
      <c r="O69" s="27">
        <v>87094.26</v>
      </c>
      <c r="P69" s="29"/>
      <c r="Q69" s="13"/>
      <c r="R69" s="27">
        <v>87094.26</v>
      </c>
      <c r="S69" s="29"/>
      <c r="T69" s="13">
        <f t="shared" si="9"/>
        <v>87094.26</v>
      </c>
      <c r="U69" s="27">
        <v>87094.26</v>
      </c>
      <c r="V69" s="29"/>
      <c r="W69" s="13">
        <f t="shared" si="10"/>
        <v>87094.26</v>
      </c>
      <c r="X69" s="27">
        <v>98010.78</v>
      </c>
      <c r="Y69" s="29"/>
      <c r="Z69" s="13">
        <f t="shared" si="28"/>
        <v>98010.78</v>
      </c>
      <c r="AA69" s="27">
        <v>87738.54</v>
      </c>
      <c r="AB69" s="29"/>
      <c r="AC69" s="13">
        <f t="shared" si="11"/>
        <v>87738.54</v>
      </c>
      <c r="AD69" s="27">
        <v>79043.08</v>
      </c>
      <c r="AE69" s="29"/>
      <c r="AF69" s="13">
        <f t="shared" si="12"/>
        <v>79043.08</v>
      </c>
      <c r="AG69" s="27">
        <v>78411.48</v>
      </c>
      <c r="AH69" s="29"/>
      <c r="AI69" s="13">
        <f t="shared" si="13"/>
        <v>78411.48</v>
      </c>
      <c r="AJ69" s="27">
        <v>78411.48</v>
      </c>
      <c r="AK69" s="29"/>
      <c r="AL69" s="13">
        <f t="shared" si="14"/>
        <v>78411.48</v>
      </c>
      <c r="AM69" s="27">
        <v>98411.48</v>
      </c>
      <c r="AN69" s="29"/>
      <c r="AO69" s="13">
        <f t="shared" si="15"/>
        <v>98411.48</v>
      </c>
      <c r="AP69" s="17">
        <f t="shared" si="16"/>
        <v>1042592.3999999999</v>
      </c>
      <c r="AQ69" s="19"/>
      <c r="AR69" s="10">
        <f t="shared" si="18"/>
        <v>1042592.3999999999</v>
      </c>
      <c r="AS69" s="195">
        <f t="shared" si="24"/>
        <v>87094.26</v>
      </c>
      <c r="AT69" s="140"/>
      <c r="AU69" s="290" t="e">
        <f t="shared" si="19"/>
        <v>#DIV/0!</v>
      </c>
      <c r="AV69" s="221">
        <f>(F69+I69+L69+O69+R69+U69)/6</f>
        <v>87094.26</v>
      </c>
      <c r="AW69" s="222"/>
      <c r="AX69" s="221" t="e">
        <f>AV69/AW69</f>
        <v>#DIV/0!</v>
      </c>
      <c r="AY69" s="249">
        <f>(F69+I69+L69+O69+R69+U69+X69+AA69+AD69)/9</f>
        <v>87484.217777777769</v>
      </c>
      <c r="AZ69" s="250"/>
      <c r="BA69" s="228" t="e">
        <f>AY69/AZ69</f>
        <v>#DIV/0!</v>
      </c>
      <c r="BB69" s="10">
        <f>AP69/12</f>
        <v>86882.7</v>
      </c>
      <c r="BC69" s="10">
        <v>73117.72</v>
      </c>
      <c r="BD69" s="65">
        <f>BB69/BC69</f>
        <v>1.1882577848434004</v>
      </c>
      <c r="BE69" s="144"/>
      <c r="BF69" s="4"/>
      <c r="BG69" s="4"/>
      <c r="BH69" s="4"/>
      <c r="BI69" s="50"/>
      <c r="BJ69" s="50"/>
      <c r="BK69" s="4"/>
      <c r="BL69" s="4"/>
    </row>
    <row r="70" spans="1:64" ht="15.75" thickBot="1">
      <c r="A70" s="531"/>
      <c r="B70" s="102">
        <v>3</v>
      </c>
      <c r="C70" s="133"/>
      <c r="D70" s="131"/>
      <c r="E70" s="133"/>
      <c r="F70" s="66"/>
      <c r="G70" s="29"/>
      <c r="H70" s="140">
        <f t="shared" si="40"/>
        <v>0</v>
      </c>
      <c r="I70" s="66"/>
      <c r="J70" s="29"/>
      <c r="K70" s="140">
        <f t="shared" ref="K70:K75" si="41">I70+J70</f>
        <v>0</v>
      </c>
      <c r="L70" s="27"/>
      <c r="M70" s="29"/>
      <c r="N70" s="13">
        <v>59857.599999999999</v>
      </c>
      <c r="O70" s="27"/>
      <c r="P70" s="29"/>
      <c r="Q70" s="13">
        <f t="shared" si="8"/>
        <v>0</v>
      </c>
      <c r="R70" s="27"/>
      <c r="S70" s="29"/>
      <c r="T70" s="13">
        <v>0</v>
      </c>
      <c r="U70" s="27"/>
      <c r="V70" s="29"/>
      <c r="W70" s="13">
        <f t="shared" ref="W70:W75" si="42">U70+V70</f>
        <v>0</v>
      </c>
      <c r="X70" s="27"/>
      <c r="Y70" s="29"/>
      <c r="Z70" s="13">
        <f t="shared" si="28"/>
        <v>0</v>
      </c>
      <c r="AA70" s="27"/>
      <c r="AB70" s="29"/>
      <c r="AC70" s="14">
        <f t="shared" ref="AC70:AC75" si="43">AA70+AB70</f>
        <v>0</v>
      </c>
      <c r="AD70" s="27"/>
      <c r="AE70" s="29"/>
      <c r="AF70" s="14">
        <f t="shared" ref="AF70:AF75" si="44">AD70+AE70</f>
        <v>0</v>
      </c>
      <c r="AG70" s="27"/>
      <c r="AH70" s="29"/>
      <c r="AI70" s="14">
        <f t="shared" ref="AI70:AI75" si="45">AG70+AH70</f>
        <v>0</v>
      </c>
      <c r="AJ70" s="31"/>
      <c r="AK70" s="29"/>
      <c r="AL70" s="14">
        <f t="shared" ref="AL70:AL75" si="46">AJ70+AK70</f>
        <v>0</v>
      </c>
      <c r="AM70" s="27"/>
      <c r="AN70" s="29"/>
      <c r="AO70" s="14">
        <f t="shared" ref="AO70:AO75" si="47">AM70+AN70</f>
        <v>0</v>
      </c>
      <c r="AP70" s="17">
        <f t="shared" si="16"/>
        <v>0</v>
      </c>
      <c r="AQ70" s="19">
        <f t="shared" si="17"/>
        <v>0</v>
      </c>
      <c r="AR70" s="163">
        <f t="shared" ref="AR70:AR75" si="48">AP70+AQ70</f>
        <v>0</v>
      </c>
      <c r="AS70" s="196">
        <f t="shared" ref="AS70:AS75" si="49">(F70+I70+L70)/3</f>
        <v>0</v>
      </c>
      <c r="AT70" s="141"/>
      <c r="AU70" s="291" t="e">
        <f t="shared" ref="AU70:AU75" si="50">AS70/AT70</f>
        <v>#DIV/0!</v>
      </c>
      <c r="AV70" s="220">
        <f>(F70+I70+L70+O70+R70+U70)/4</f>
        <v>0</v>
      </c>
      <c r="AW70" s="220"/>
      <c r="AX70" s="220" t="e">
        <f t="shared" ref="AX70:AX75" si="51">AV70/AW70</f>
        <v>#DIV/0!</v>
      </c>
      <c r="AY70" s="245">
        <f>(F70+I70+L70+O70+R70+U70+X70+AA70+AD70)/4</f>
        <v>0</v>
      </c>
      <c r="AZ70" s="251"/>
      <c r="BA70" s="232" t="e">
        <f t="shared" ref="BA70:BA75" si="52">AY70/AZ70</f>
        <v>#DIV/0!</v>
      </c>
      <c r="BB70" s="14">
        <f>AP70/4</f>
        <v>0</v>
      </c>
      <c r="BC70" s="10"/>
      <c r="BD70" s="51" t="e">
        <f t="shared" ref="BD70:BD75" si="53">BB70/BC70</f>
        <v>#DIV/0!</v>
      </c>
      <c r="BE70" s="145"/>
      <c r="BF70" s="4"/>
      <c r="BG70" s="4"/>
      <c r="BH70" s="4"/>
      <c r="BI70" s="50">
        <f t="shared" si="23"/>
        <v>0</v>
      </c>
      <c r="BJ70" s="50"/>
      <c r="BK70" s="4"/>
      <c r="BL70" s="4"/>
    </row>
    <row r="71" spans="1:64" ht="28.9" customHeight="1" thickBot="1">
      <c r="A71" s="531"/>
      <c r="B71" s="105">
        <v>4</v>
      </c>
      <c r="C71" s="134"/>
      <c r="D71" s="135"/>
      <c r="E71" s="142"/>
      <c r="F71" s="81"/>
      <c r="G71" s="32"/>
      <c r="H71" s="140">
        <f>F71+G71</f>
        <v>0</v>
      </c>
      <c r="I71" s="81"/>
      <c r="J71" s="32"/>
      <c r="K71" s="140">
        <f t="shared" si="41"/>
        <v>0</v>
      </c>
      <c r="L71" s="31"/>
      <c r="M71" s="32"/>
      <c r="N71" s="14">
        <f>L71+M71</f>
        <v>0</v>
      </c>
      <c r="O71" s="31"/>
      <c r="P71" s="32"/>
      <c r="Q71" s="14">
        <f>O71+P71</f>
        <v>0</v>
      </c>
      <c r="R71" s="31"/>
      <c r="S71" s="32"/>
      <c r="T71" s="14">
        <f>R71+S71</f>
        <v>0</v>
      </c>
      <c r="U71" s="31"/>
      <c r="V71" s="32"/>
      <c r="W71" s="13">
        <f t="shared" si="42"/>
        <v>0</v>
      </c>
      <c r="X71" s="31"/>
      <c r="Y71" s="32"/>
      <c r="Z71" s="13">
        <f t="shared" si="28"/>
        <v>0</v>
      </c>
      <c r="AA71" s="31"/>
      <c r="AB71" s="32"/>
      <c r="AC71" s="14">
        <f t="shared" si="43"/>
        <v>0</v>
      </c>
      <c r="AD71" s="31"/>
      <c r="AE71" s="32"/>
      <c r="AF71" s="14">
        <f t="shared" si="44"/>
        <v>0</v>
      </c>
      <c r="AG71" s="31"/>
      <c r="AH71" s="32"/>
      <c r="AI71" s="14">
        <f t="shared" si="45"/>
        <v>0</v>
      </c>
      <c r="AJ71" s="31"/>
      <c r="AK71" s="32"/>
      <c r="AL71" s="14">
        <f t="shared" si="46"/>
        <v>0</v>
      </c>
      <c r="AM71" s="31"/>
      <c r="AN71" s="32"/>
      <c r="AO71" s="14">
        <f t="shared" si="47"/>
        <v>0</v>
      </c>
      <c r="AP71" s="17">
        <f t="shared" si="16"/>
        <v>0</v>
      </c>
      <c r="AQ71" s="19">
        <f t="shared" si="17"/>
        <v>0</v>
      </c>
      <c r="AR71" s="163">
        <f t="shared" si="48"/>
        <v>0</v>
      </c>
      <c r="AS71" s="196">
        <f t="shared" si="49"/>
        <v>0</v>
      </c>
      <c r="AT71" s="141"/>
      <c r="AU71" s="291" t="e">
        <f t="shared" si="50"/>
        <v>#DIV/0!</v>
      </c>
      <c r="AV71" s="220">
        <f t="shared" ref="AV71:AV76" si="54">(F71+I71+L71+O71+R71+U71)/6</f>
        <v>0</v>
      </c>
      <c r="AW71" s="220"/>
      <c r="AX71" s="220" t="e">
        <f t="shared" si="51"/>
        <v>#DIV/0!</v>
      </c>
      <c r="AY71" s="245">
        <f>(F71+I71+L71+O71+R71+U71+X71+AA71+AD71)/9</f>
        <v>0</v>
      </c>
      <c r="AZ71" s="251"/>
      <c r="BA71" s="232" t="e">
        <f t="shared" si="52"/>
        <v>#DIV/0!</v>
      </c>
      <c r="BB71" s="14">
        <f>AP71/9</f>
        <v>0</v>
      </c>
      <c r="BC71" s="10"/>
      <c r="BD71" s="51" t="e">
        <f t="shared" si="53"/>
        <v>#DIV/0!</v>
      </c>
      <c r="BE71" s="145"/>
      <c r="BF71" s="4"/>
      <c r="BG71" s="4"/>
      <c r="BH71" s="4"/>
      <c r="BI71" s="50">
        <f t="shared" si="23"/>
        <v>0</v>
      </c>
      <c r="BJ71" s="50">
        <f>BB71-BI71</f>
        <v>0</v>
      </c>
      <c r="BK71" s="4"/>
      <c r="BL71" s="4"/>
    </row>
    <row r="72" spans="1:64" ht="30" thickBot="1">
      <c r="A72" s="531"/>
      <c r="B72" s="105">
        <v>5</v>
      </c>
      <c r="C72" s="134" t="s">
        <v>127</v>
      </c>
      <c r="D72" s="131" t="s">
        <v>122</v>
      </c>
      <c r="E72" s="131" t="s">
        <v>145</v>
      </c>
      <c r="F72" s="81">
        <v>56225.77</v>
      </c>
      <c r="G72" s="32">
        <v>15455.19</v>
      </c>
      <c r="H72" s="140">
        <f>F72+G72</f>
        <v>71680.959999999992</v>
      </c>
      <c r="I72" s="81">
        <v>62497.11</v>
      </c>
      <c r="J72" s="32">
        <v>16159.04</v>
      </c>
      <c r="K72" s="141">
        <f t="shared" si="41"/>
        <v>78656.149999999994</v>
      </c>
      <c r="L72" s="31">
        <v>73526.009999999995</v>
      </c>
      <c r="M72" s="32">
        <v>19010.63</v>
      </c>
      <c r="N72" s="14">
        <f>L72+M72</f>
        <v>92536.639999999999</v>
      </c>
      <c r="O72" s="31">
        <v>73526.009999999995</v>
      </c>
      <c r="P72" s="32">
        <v>19010.63</v>
      </c>
      <c r="Q72" s="14">
        <f>O72+P72</f>
        <v>92536.639999999999</v>
      </c>
      <c r="R72" s="31">
        <v>68763.87</v>
      </c>
      <c r="S72" s="32">
        <v>17838.34</v>
      </c>
      <c r="T72" s="14">
        <f>R72+S72</f>
        <v>86602.209999999992</v>
      </c>
      <c r="U72" s="31">
        <v>73526.009999999995</v>
      </c>
      <c r="V72" s="32">
        <v>20210.63</v>
      </c>
      <c r="W72" s="14">
        <f t="shared" si="42"/>
        <v>93736.639999999999</v>
      </c>
      <c r="X72" s="31">
        <v>70625.960000000006</v>
      </c>
      <c r="Y72" s="32">
        <v>20704.59</v>
      </c>
      <c r="Z72" s="13">
        <f t="shared" si="28"/>
        <v>91330.55</v>
      </c>
      <c r="AA72" s="31">
        <v>72914.600000000006</v>
      </c>
      <c r="AB72" s="32">
        <v>18743.73</v>
      </c>
      <c r="AC72" s="14">
        <f t="shared" si="43"/>
        <v>91658.33</v>
      </c>
      <c r="AD72" s="31">
        <v>73211.48</v>
      </c>
      <c r="AE72" s="32"/>
      <c r="AF72" s="14">
        <f t="shared" si="44"/>
        <v>73211.48</v>
      </c>
      <c r="AG72" s="31">
        <v>56478.05</v>
      </c>
      <c r="AH72" s="32">
        <v>14051.33</v>
      </c>
      <c r="AI72" s="14">
        <f t="shared" si="45"/>
        <v>70529.38</v>
      </c>
      <c r="AJ72" s="31">
        <v>73211.48</v>
      </c>
      <c r="AK72" s="32">
        <v>18210.63</v>
      </c>
      <c r="AL72" s="14">
        <f t="shared" si="46"/>
        <v>91422.11</v>
      </c>
      <c r="AM72" s="31">
        <v>93211.48</v>
      </c>
      <c r="AN72" s="32">
        <v>19010.63</v>
      </c>
      <c r="AO72" s="14">
        <f t="shared" si="47"/>
        <v>112222.11</v>
      </c>
      <c r="AP72" s="17">
        <f t="shared" si="16"/>
        <v>847717.83000000007</v>
      </c>
      <c r="AQ72" s="19">
        <f t="shared" si="17"/>
        <v>198405.37</v>
      </c>
      <c r="AR72" s="162">
        <f t="shared" si="48"/>
        <v>1046123.2000000001</v>
      </c>
      <c r="AS72" s="197">
        <f t="shared" si="49"/>
        <v>64082.96333333334</v>
      </c>
      <c r="AT72" s="140"/>
      <c r="AU72" s="292" t="e">
        <f t="shared" si="50"/>
        <v>#DIV/0!</v>
      </c>
      <c r="AV72" s="222">
        <f t="shared" si="54"/>
        <v>68010.796666666676</v>
      </c>
      <c r="AW72" s="222"/>
      <c r="AX72" s="222" t="e">
        <f t="shared" si="51"/>
        <v>#DIV/0!</v>
      </c>
      <c r="AY72" s="252">
        <f t="shared" ref="AY72:AY75" si="55">(F72+I72+L72+O72+R72+U72+X72+AA72+AD72)/9</f>
        <v>69424.09111111112</v>
      </c>
      <c r="AZ72" s="253"/>
      <c r="BA72" s="229" t="e">
        <f t="shared" si="52"/>
        <v>#DIV/0!</v>
      </c>
      <c r="BB72" s="14">
        <f t="shared" ref="BB72:BB75" si="56">AP72/12</f>
        <v>70643.152500000011</v>
      </c>
      <c r="BC72" s="10">
        <v>73117.72</v>
      </c>
      <c r="BD72" s="51">
        <f t="shared" si="53"/>
        <v>0.96615639136450115</v>
      </c>
      <c r="BE72" s="145"/>
      <c r="BF72" s="4"/>
      <c r="BG72" s="4"/>
      <c r="BH72" s="4"/>
      <c r="BI72" s="50">
        <f t="shared" si="23"/>
        <v>70643.152500000011</v>
      </c>
      <c r="BJ72" s="50">
        <f>BB72-BI72</f>
        <v>0</v>
      </c>
      <c r="BK72" s="4"/>
      <c r="BL72" s="4"/>
    </row>
    <row r="73" spans="1:64" ht="45" customHeight="1" thickBot="1">
      <c r="A73" s="531"/>
      <c r="B73" s="105">
        <v>6</v>
      </c>
      <c r="C73" s="358" t="s">
        <v>190</v>
      </c>
      <c r="D73" s="131" t="s">
        <v>146</v>
      </c>
      <c r="E73" s="134" t="s">
        <v>231</v>
      </c>
      <c r="F73" s="81">
        <v>46003.01</v>
      </c>
      <c r="G73" s="32">
        <v>60652.14</v>
      </c>
      <c r="H73" s="140">
        <f>F73+G73</f>
        <v>106655.15</v>
      </c>
      <c r="I73" s="81">
        <v>49713.01</v>
      </c>
      <c r="J73" s="93">
        <v>59992.14</v>
      </c>
      <c r="K73" s="141">
        <f t="shared" si="41"/>
        <v>109705.15</v>
      </c>
      <c r="L73" s="31">
        <v>40771.01</v>
      </c>
      <c r="M73" s="93">
        <v>59992.14</v>
      </c>
      <c r="N73" s="14">
        <f>L73+M73</f>
        <v>100763.15</v>
      </c>
      <c r="O73" s="31">
        <v>39763.01</v>
      </c>
      <c r="P73" s="32">
        <v>64294.84</v>
      </c>
      <c r="Q73" s="14">
        <f>O73+P73</f>
        <v>104057.85</v>
      </c>
      <c r="R73" s="31">
        <v>39763.01</v>
      </c>
      <c r="S73" s="32">
        <v>64294.84</v>
      </c>
      <c r="T73" s="14">
        <f>R73+S73</f>
        <v>104057.85</v>
      </c>
      <c r="U73" s="31">
        <v>39763.01</v>
      </c>
      <c r="V73" s="32">
        <v>64294.84</v>
      </c>
      <c r="W73" s="13">
        <f t="shared" si="42"/>
        <v>104057.85</v>
      </c>
      <c r="X73" s="31">
        <v>44387.97</v>
      </c>
      <c r="Y73" s="32">
        <v>83818.11</v>
      </c>
      <c r="Z73" s="13">
        <f t="shared" si="28"/>
        <v>128206.08</v>
      </c>
      <c r="AA73" s="31">
        <v>42075.42</v>
      </c>
      <c r="AB73" s="32">
        <v>78345.679999999993</v>
      </c>
      <c r="AC73" s="14">
        <f t="shared" si="43"/>
        <v>120421.09999999999</v>
      </c>
      <c r="AD73" s="31">
        <v>60638.11</v>
      </c>
      <c r="AE73" s="32">
        <v>67418.19</v>
      </c>
      <c r="AF73" s="14">
        <f t="shared" si="44"/>
        <v>128056.3</v>
      </c>
      <c r="AG73" s="31">
        <v>56842.74</v>
      </c>
      <c r="AH73" s="32">
        <v>66306.81</v>
      </c>
      <c r="AI73" s="14">
        <f t="shared" si="45"/>
        <v>123149.54999999999</v>
      </c>
      <c r="AJ73" s="31">
        <v>93216.54</v>
      </c>
      <c r="AK73" s="32">
        <v>63306.81</v>
      </c>
      <c r="AL73" s="14">
        <f t="shared" si="46"/>
        <v>156523.34999999998</v>
      </c>
      <c r="AM73" s="31">
        <v>76887.33</v>
      </c>
      <c r="AN73" s="32">
        <v>80130.789999999994</v>
      </c>
      <c r="AO73" s="14">
        <f t="shared" si="47"/>
        <v>157018.12</v>
      </c>
      <c r="AP73" s="17">
        <f t="shared" si="16"/>
        <v>629824.16999999993</v>
      </c>
      <c r="AQ73" s="19">
        <f t="shared" si="17"/>
        <v>812847.33000000007</v>
      </c>
      <c r="AR73" s="163">
        <f t="shared" si="48"/>
        <v>1442671.5</v>
      </c>
      <c r="AS73" s="196">
        <f t="shared" si="49"/>
        <v>45495.676666666666</v>
      </c>
      <c r="AT73" s="141"/>
      <c r="AU73" s="291" t="e">
        <f t="shared" si="50"/>
        <v>#DIV/0!</v>
      </c>
      <c r="AV73" s="220">
        <f t="shared" si="54"/>
        <v>42629.343333333338</v>
      </c>
      <c r="AW73" s="220"/>
      <c r="AX73" s="220" t="e">
        <f t="shared" si="51"/>
        <v>#DIV/0!</v>
      </c>
      <c r="AY73" s="245">
        <f t="shared" si="55"/>
        <v>44764.173333333332</v>
      </c>
      <c r="AZ73" s="251"/>
      <c r="BA73" s="232" t="e">
        <f t="shared" si="52"/>
        <v>#DIV/0!</v>
      </c>
      <c r="BB73" s="14">
        <f t="shared" si="56"/>
        <v>52485.347499999996</v>
      </c>
      <c r="BC73" s="10">
        <v>73117.72</v>
      </c>
      <c r="BD73" s="51">
        <f t="shared" si="53"/>
        <v>0.71781980482980046</v>
      </c>
      <c r="BE73" s="145"/>
      <c r="BF73" s="4"/>
      <c r="BG73" s="4"/>
      <c r="BH73" s="4"/>
      <c r="BI73" s="50">
        <f t="shared" si="23"/>
        <v>52485.347499999996</v>
      </c>
      <c r="BJ73" s="50"/>
      <c r="BK73" s="4"/>
      <c r="BL73" s="4"/>
    </row>
    <row r="74" spans="1:64" ht="45" customHeight="1" thickBot="1">
      <c r="A74" s="531"/>
      <c r="B74" s="105">
        <v>7</v>
      </c>
      <c r="C74" s="131" t="s">
        <v>147</v>
      </c>
      <c r="D74" s="131" t="s">
        <v>148</v>
      </c>
      <c r="E74" s="134" t="s">
        <v>232</v>
      </c>
      <c r="F74" s="81">
        <v>70571.72</v>
      </c>
      <c r="G74" s="32">
        <v>48166.36</v>
      </c>
      <c r="H74" s="140">
        <f>F74+G74</f>
        <v>118738.08</v>
      </c>
      <c r="I74" s="81">
        <v>86681.06</v>
      </c>
      <c r="J74" s="93">
        <v>58033.37</v>
      </c>
      <c r="K74" s="141">
        <f t="shared" si="41"/>
        <v>144714.43</v>
      </c>
      <c r="L74" s="31">
        <v>81326.009999999995</v>
      </c>
      <c r="M74" s="32">
        <v>54446.99</v>
      </c>
      <c r="N74" s="14">
        <f>L74+M74</f>
        <v>135773</v>
      </c>
      <c r="O74" s="31">
        <v>79526.009999999995</v>
      </c>
      <c r="P74" s="32">
        <v>54249.52</v>
      </c>
      <c r="Q74" s="14">
        <f>O74+P74</f>
        <v>133775.53</v>
      </c>
      <c r="R74" s="31">
        <v>75526.009999999995</v>
      </c>
      <c r="S74" s="32">
        <v>57904.52</v>
      </c>
      <c r="T74" s="14">
        <f>R74+S74</f>
        <v>133430.53</v>
      </c>
      <c r="U74" s="31">
        <v>84326.01</v>
      </c>
      <c r="V74" s="32">
        <v>54249.52</v>
      </c>
      <c r="W74" s="13">
        <f t="shared" si="42"/>
        <v>138575.53</v>
      </c>
      <c r="X74" s="31">
        <v>83293.53</v>
      </c>
      <c r="Y74" s="32">
        <v>57844.15</v>
      </c>
      <c r="Z74" s="13">
        <f t="shared" si="28"/>
        <v>141137.68</v>
      </c>
      <c r="AA74" s="31">
        <v>81247.460000000006</v>
      </c>
      <c r="AB74" s="32">
        <v>57459.12</v>
      </c>
      <c r="AC74" s="14">
        <f t="shared" si="43"/>
        <v>138706.58000000002</v>
      </c>
      <c r="AD74" s="31">
        <v>91643.85</v>
      </c>
      <c r="AE74" s="32">
        <v>56365.29</v>
      </c>
      <c r="AF74" s="14">
        <f>AD74+AE74</f>
        <v>148009.14000000001</v>
      </c>
      <c r="AG74" s="31">
        <v>77830.23</v>
      </c>
      <c r="AH74" s="32">
        <v>68402.289999999994</v>
      </c>
      <c r="AI74" s="14">
        <f t="shared" si="45"/>
        <v>146232.51999999999</v>
      </c>
      <c r="AJ74" s="31">
        <v>87831.96</v>
      </c>
      <c r="AK74" s="32">
        <v>56365.29</v>
      </c>
      <c r="AL74" s="14">
        <f t="shared" si="46"/>
        <v>144197.25</v>
      </c>
      <c r="AM74" s="31">
        <v>123848.9</v>
      </c>
      <c r="AN74" s="32">
        <v>75438.649999999994</v>
      </c>
      <c r="AO74" s="14">
        <f t="shared" si="47"/>
        <v>199287.55</v>
      </c>
      <c r="AP74" s="17">
        <f>F74+I74+L74+O74+R74+U74+X74+AA74+AD74+AG74+AJ74+AM74</f>
        <v>1023652.7499999999</v>
      </c>
      <c r="AQ74" s="19">
        <f t="shared" si="17"/>
        <v>698925.07000000007</v>
      </c>
      <c r="AR74" s="163">
        <f t="shared" si="48"/>
        <v>1722577.8199999998</v>
      </c>
      <c r="AS74" s="196">
        <f t="shared" si="49"/>
        <v>79526.263333333321</v>
      </c>
      <c r="AT74" s="141"/>
      <c r="AU74" s="291" t="e">
        <f t="shared" si="50"/>
        <v>#DIV/0!</v>
      </c>
      <c r="AV74" s="220">
        <f t="shared" si="54"/>
        <v>79659.47</v>
      </c>
      <c r="AW74" s="220"/>
      <c r="AX74" s="220" t="e">
        <f t="shared" si="51"/>
        <v>#DIV/0!</v>
      </c>
      <c r="AY74" s="245">
        <f>(F74+I74+L74+O74+R74+U74+X74+AA74+AD74)/9</f>
        <v>81571.295555555553</v>
      </c>
      <c r="AZ74" s="251"/>
      <c r="BA74" s="232" t="e">
        <f t="shared" si="52"/>
        <v>#DIV/0!</v>
      </c>
      <c r="BB74" s="14">
        <f t="shared" si="56"/>
        <v>85304.395833333328</v>
      </c>
      <c r="BC74" s="10">
        <v>73117.72</v>
      </c>
      <c r="BD74" s="51">
        <f t="shared" si="53"/>
        <v>1.1666719891338697</v>
      </c>
      <c r="BE74" s="145"/>
      <c r="BF74" s="4"/>
      <c r="BG74" s="4"/>
      <c r="BH74" s="4"/>
      <c r="BI74" s="50">
        <f t="shared" si="23"/>
        <v>85304.395833333328</v>
      </c>
      <c r="BJ74" s="50"/>
      <c r="BK74" s="4"/>
      <c r="BL74" s="4"/>
    </row>
    <row r="75" spans="1:64" ht="46.5" customHeight="1" thickBot="1">
      <c r="A75" s="531"/>
      <c r="B75" s="105">
        <v>8</v>
      </c>
      <c r="C75" s="134" t="s">
        <v>111</v>
      </c>
      <c r="D75" s="131" t="s">
        <v>144</v>
      </c>
      <c r="E75" s="131" t="s">
        <v>198</v>
      </c>
      <c r="F75" s="81">
        <v>81846.009999999995</v>
      </c>
      <c r="G75" s="32">
        <v>29415.31</v>
      </c>
      <c r="H75" s="140">
        <f>F75+G75</f>
        <v>111261.31999999999</v>
      </c>
      <c r="I75" s="81">
        <v>67973.41</v>
      </c>
      <c r="J75" s="32">
        <v>29921.78</v>
      </c>
      <c r="K75" s="140">
        <f t="shared" si="41"/>
        <v>97895.19</v>
      </c>
      <c r="L75" s="31">
        <v>64736.58</v>
      </c>
      <c r="M75" s="32">
        <v>27201.69</v>
      </c>
      <c r="N75" s="14">
        <f>L75+M75</f>
        <v>91938.27</v>
      </c>
      <c r="O75" s="31">
        <v>77126.009999999995</v>
      </c>
      <c r="P75" s="32">
        <v>32135.31</v>
      </c>
      <c r="Q75" s="14">
        <f>O75+P75</f>
        <v>109261.31999999999</v>
      </c>
      <c r="R75" s="31">
        <v>75526.009999999995</v>
      </c>
      <c r="S75" s="32">
        <v>35535.31</v>
      </c>
      <c r="T75" s="14">
        <f>R75+S75</f>
        <v>111061.31999999999</v>
      </c>
      <c r="U75" s="31">
        <v>81526.009999999995</v>
      </c>
      <c r="V75" s="32">
        <v>31735.31</v>
      </c>
      <c r="W75" s="13">
        <f t="shared" si="42"/>
        <v>113261.31999999999</v>
      </c>
      <c r="X75" s="31">
        <v>82812.47</v>
      </c>
      <c r="Y75" s="32">
        <v>39646.21</v>
      </c>
      <c r="Z75" s="13">
        <f t="shared" si="28"/>
        <v>122458.68</v>
      </c>
      <c r="AA75" s="31">
        <v>79341.59</v>
      </c>
      <c r="AB75" s="32">
        <v>37712.800000000003</v>
      </c>
      <c r="AC75" s="14">
        <f t="shared" si="43"/>
        <v>117054.39</v>
      </c>
      <c r="AD75" s="31">
        <v>81211.48</v>
      </c>
      <c r="AE75" s="32">
        <v>29415.31</v>
      </c>
      <c r="AF75" s="14">
        <f t="shared" si="44"/>
        <v>110626.79</v>
      </c>
      <c r="AG75" s="31">
        <v>75611.48</v>
      </c>
      <c r="AH75" s="32">
        <v>29415.31</v>
      </c>
      <c r="AI75" s="14">
        <f t="shared" si="45"/>
        <v>105026.79</v>
      </c>
      <c r="AJ75" s="31">
        <v>77972.91</v>
      </c>
      <c r="AK75" s="32">
        <v>29415.31</v>
      </c>
      <c r="AL75" s="14">
        <f t="shared" si="46"/>
        <v>107388.22</v>
      </c>
      <c r="AM75" s="31">
        <v>119011.48</v>
      </c>
      <c r="AN75" s="32">
        <v>33915.31</v>
      </c>
      <c r="AO75" s="14">
        <f t="shared" si="47"/>
        <v>152926.78999999998</v>
      </c>
      <c r="AP75" s="17">
        <f t="shared" si="16"/>
        <v>964695.44</v>
      </c>
      <c r="AQ75" s="19">
        <f t="shared" si="17"/>
        <v>385464.95999999996</v>
      </c>
      <c r="AR75" s="163">
        <f t="shared" si="48"/>
        <v>1350160.4</v>
      </c>
      <c r="AS75" s="196">
        <f t="shared" si="49"/>
        <v>71518.666666666672</v>
      </c>
      <c r="AT75" s="141"/>
      <c r="AU75" s="291" t="e">
        <f t="shared" si="50"/>
        <v>#DIV/0!</v>
      </c>
      <c r="AV75" s="220">
        <f t="shared" si="54"/>
        <v>74789.005000000005</v>
      </c>
      <c r="AW75" s="220"/>
      <c r="AX75" s="220" t="e">
        <f t="shared" si="51"/>
        <v>#DIV/0!</v>
      </c>
      <c r="AY75" s="245">
        <f t="shared" si="55"/>
        <v>76899.952222222215</v>
      </c>
      <c r="AZ75" s="251"/>
      <c r="BA75" s="232" t="e">
        <f t="shared" si="52"/>
        <v>#DIV/0!</v>
      </c>
      <c r="BB75" s="14">
        <f t="shared" si="56"/>
        <v>80391.286666666667</v>
      </c>
      <c r="BC75" s="10">
        <v>73117.72</v>
      </c>
      <c r="BD75" s="51">
        <f t="shared" si="53"/>
        <v>1.0994774818835524</v>
      </c>
      <c r="BE75" s="145"/>
      <c r="BF75" s="4"/>
      <c r="BG75" s="4"/>
      <c r="BH75" s="4"/>
      <c r="BI75" s="50">
        <f t="shared" si="23"/>
        <v>80391.286666666667</v>
      </c>
      <c r="BJ75" s="50">
        <f>BB75-BI75</f>
        <v>0</v>
      </c>
      <c r="BK75" s="4"/>
      <c r="BL75" s="4"/>
    </row>
    <row r="76" spans="1:64" ht="30" thickBot="1">
      <c r="A76" s="531"/>
      <c r="B76" s="102">
        <v>9</v>
      </c>
      <c r="C76" s="133" t="s">
        <v>173</v>
      </c>
      <c r="D76" s="170" t="s">
        <v>157</v>
      </c>
      <c r="E76" s="134"/>
      <c r="F76" s="66">
        <v>82285.440000000002</v>
      </c>
      <c r="G76" s="29"/>
      <c r="H76" s="140">
        <f t="shared" si="40"/>
        <v>82285.440000000002</v>
      </c>
      <c r="I76" s="66">
        <v>81225.34</v>
      </c>
      <c r="J76" s="29"/>
      <c r="K76" s="140">
        <f t="shared" si="25"/>
        <v>81225.34</v>
      </c>
      <c r="L76" s="27">
        <v>81225.34</v>
      </c>
      <c r="M76" s="29"/>
      <c r="N76" s="14">
        <f t="shared" si="7"/>
        <v>81225.34</v>
      </c>
      <c r="O76" s="27">
        <v>80425.34</v>
      </c>
      <c r="P76" s="29"/>
      <c r="Q76" s="14">
        <f t="shared" si="8"/>
        <v>80425.34</v>
      </c>
      <c r="R76" s="27">
        <v>80425.34</v>
      </c>
      <c r="S76" s="29"/>
      <c r="T76" s="13">
        <f t="shared" si="9"/>
        <v>80425.34</v>
      </c>
      <c r="U76" s="27">
        <v>76672.990000000005</v>
      </c>
      <c r="V76" s="29"/>
      <c r="W76" s="13">
        <f t="shared" si="10"/>
        <v>76672.990000000005</v>
      </c>
      <c r="X76" s="27">
        <v>88473.38</v>
      </c>
      <c r="Y76" s="29"/>
      <c r="Z76" s="13">
        <f t="shared" si="28"/>
        <v>88473.38</v>
      </c>
      <c r="AA76" s="27">
        <v>86700.76</v>
      </c>
      <c r="AB76" s="29"/>
      <c r="AC76" s="14">
        <f t="shared" si="11"/>
        <v>86700.76</v>
      </c>
      <c r="AD76" s="27">
        <v>93805.47</v>
      </c>
      <c r="AE76" s="29"/>
      <c r="AF76" s="14">
        <f t="shared" si="12"/>
        <v>93805.47</v>
      </c>
      <c r="AG76" s="27">
        <v>93805.47</v>
      </c>
      <c r="AH76" s="29"/>
      <c r="AI76" s="14">
        <f t="shared" si="13"/>
        <v>93805.47</v>
      </c>
      <c r="AJ76" s="27">
        <v>93805.47</v>
      </c>
      <c r="AK76" s="29"/>
      <c r="AL76" s="14">
        <f t="shared" si="14"/>
        <v>93805.47</v>
      </c>
      <c r="AM76" s="27">
        <v>159693.19</v>
      </c>
      <c r="AN76" s="29"/>
      <c r="AO76" s="14">
        <f t="shared" si="15"/>
        <v>159693.19</v>
      </c>
      <c r="AP76" s="17">
        <f t="shared" si="16"/>
        <v>1098543.5299999998</v>
      </c>
      <c r="AQ76" s="19">
        <f t="shared" si="17"/>
        <v>0</v>
      </c>
      <c r="AR76" s="167">
        <f t="shared" si="18"/>
        <v>1098543.5299999998</v>
      </c>
      <c r="AS76" s="197">
        <f t="shared" si="24"/>
        <v>81578.706666666665</v>
      </c>
      <c r="AT76" s="140"/>
      <c r="AU76" s="292" t="e">
        <f t="shared" si="19"/>
        <v>#DIV/0!</v>
      </c>
      <c r="AV76" s="222">
        <f t="shared" si="54"/>
        <v>80376.631666666653</v>
      </c>
      <c r="AW76" s="222"/>
      <c r="AX76" s="222" t="e">
        <f>AV76/AW76</f>
        <v>#DIV/0!</v>
      </c>
      <c r="AY76" s="245">
        <f>(F76+I76+L76+O76+R76+U76+X76+AA76+AD76)/9</f>
        <v>83471.044444444429</v>
      </c>
      <c r="AZ76" s="251"/>
      <c r="BA76" s="232" t="e">
        <f>AY76/AZ76</f>
        <v>#DIV/0!</v>
      </c>
      <c r="BB76" s="14">
        <f t="shared" ref="BB76:BB82" si="57">AP76/12</f>
        <v>91545.294166666645</v>
      </c>
      <c r="BC76" s="10">
        <v>73117.72</v>
      </c>
      <c r="BD76" s="51">
        <f>BB76/BC76</f>
        <v>1.2520261048438961</v>
      </c>
      <c r="BE76" s="145"/>
      <c r="BF76" s="4"/>
      <c r="BG76" s="4"/>
      <c r="BH76" s="4"/>
      <c r="BI76" s="50">
        <f t="shared" si="23"/>
        <v>91545.294166666645</v>
      </c>
      <c r="BJ76" s="50">
        <f>BB76-BI76</f>
        <v>0</v>
      </c>
      <c r="BK76" s="4"/>
      <c r="BL76" s="4"/>
    </row>
    <row r="77" spans="1:64" ht="44.25" thickBot="1">
      <c r="A77" s="531"/>
      <c r="B77" s="102">
        <v>10</v>
      </c>
      <c r="C77" s="171" t="s">
        <v>149</v>
      </c>
      <c r="D77" s="133" t="s">
        <v>100</v>
      </c>
      <c r="E77" s="134" t="s">
        <v>233</v>
      </c>
      <c r="F77" s="66">
        <v>89146.18</v>
      </c>
      <c r="G77" s="29">
        <v>54536.24</v>
      </c>
      <c r="H77" s="140">
        <f t="shared" si="40"/>
        <v>143682.41999999998</v>
      </c>
      <c r="I77" s="66">
        <v>89146.18</v>
      </c>
      <c r="J77" s="29">
        <v>54536.24</v>
      </c>
      <c r="K77" s="140">
        <f>I77+J77</f>
        <v>143682.41999999998</v>
      </c>
      <c r="L77" s="27">
        <v>89146.18</v>
      </c>
      <c r="M77" s="29">
        <v>54936.24</v>
      </c>
      <c r="N77" s="14">
        <f>L77+M77</f>
        <v>144082.41999999998</v>
      </c>
      <c r="O77" s="27">
        <v>88746.18</v>
      </c>
      <c r="P77" s="29">
        <v>48237.440000000002</v>
      </c>
      <c r="Q77" s="14">
        <f>O77+P77</f>
        <v>136983.62</v>
      </c>
      <c r="R77" s="27">
        <v>88746.18</v>
      </c>
      <c r="S77" s="29">
        <v>47837.440000000002</v>
      </c>
      <c r="T77" s="13">
        <f>R77+S77</f>
        <v>136583.62</v>
      </c>
      <c r="U77" s="27">
        <v>87095.4</v>
      </c>
      <c r="V77" s="29">
        <v>50950.76</v>
      </c>
      <c r="W77" s="13">
        <f>U77+V77</f>
        <v>138046.16</v>
      </c>
      <c r="X77" s="27">
        <v>98044.9</v>
      </c>
      <c r="Y77" s="29">
        <v>56833.56</v>
      </c>
      <c r="Z77" s="13">
        <f t="shared" si="28"/>
        <v>154878.46</v>
      </c>
      <c r="AA77" s="27">
        <v>88746.18</v>
      </c>
      <c r="AB77" s="29">
        <v>48321.440000000002</v>
      </c>
      <c r="AC77" s="14">
        <f t="shared" si="11"/>
        <v>137067.62</v>
      </c>
      <c r="AD77" s="27">
        <v>87717.440000000002</v>
      </c>
      <c r="AE77" s="29">
        <v>69934.42</v>
      </c>
      <c r="AF77" s="14">
        <f>AD77+AE77</f>
        <v>157651.85999999999</v>
      </c>
      <c r="AG77" s="27">
        <v>87717.440000000002</v>
      </c>
      <c r="AH77" s="29">
        <v>74275.48</v>
      </c>
      <c r="AI77" s="14">
        <f>AG77+AH77</f>
        <v>161992.91999999998</v>
      </c>
      <c r="AJ77" s="27">
        <v>87717.440000000002</v>
      </c>
      <c r="AK77" s="29">
        <v>78256.399999999994</v>
      </c>
      <c r="AL77" s="14">
        <f>AJ77+AK77</f>
        <v>165973.84</v>
      </c>
      <c r="AM77" s="27">
        <v>157717.44</v>
      </c>
      <c r="AN77" s="29">
        <v>86558.81</v>
      </c>
      <c r="AO77" s="14">
        <f>AM77+AN77</f>
        <v>244276.25</v>
      </c>
      <c r="AP77" s="17">
        <f t="shared" si="16"/>
        <v>1139687.1399999997</v>
      </c>
      <c r="AQ77" s="19">
        <f t="shared" si="17"/>
        <v>725214.47</v>
      </c>
      <c r="AR77" s="164">
        <f t="shared" si="18"/>
        <v>1864901.6099999996</v>
      </c>
      <c r="AS77" s="196">
        <f t="shared" si="24"/>
        <v>89146.18</v>
      </c>
      <c r="AT77" s="141"/>
      <c r="AU77" s="291" t="e">
        <f t="shared" si="19"/>
        <v>#DIV/0!</v>
      </c>
      <c r="AV77" s="220">
        <f t="shared" si="20"/>
        <v>88671.049999999988</v>
      </c>
      <c r="AW77" s="220"/>
      <c r="AX77" s="220" t="e">
        <f>AV77/AW77</f>
        <v>#DIV/0!</v>
      </c>
      <c r="AY77" s="245">
        <f t="shared" si="21"/>
        <v>89614.979999999981</v>
      </c>
      <c r="AZ77" s="251"/>
      <c r="BA77" s="232" t="e">
        <f>AY77/AZ77</f>
        <v>#DIV/0!</v>
      </c>
      <c r="BB77" s="14">
        <f t="shared" si="57"/>
        <v>94973.928333333301</v>
      </c>
      <c r="BC77" s="10">
        <v>73117.72</v>
      </c>
      <c r="BD77" s="51">
        <f>BB77/BC77</f>
        <v>1.2989180780436438</v>
      </c>
      <c r="BE77" s="145"/>
      <c r="BF77" s="4"/>
      <c r="BG77" s="4"/>
      <c r="BH77" s="4"/>
      <c r="BI77" s="50">
        <f t="shared" si="23"/>
        <v>94973.928333333301</v>
      </c>
      <c r="BJ77" s="50">
        <f>BB77-BI77</f>
        <v>0</v>
      </c>
      <c r="BK77" s="4"/>
      <c r="BL77" s="4"/>
    </row>
    <row r="78" spans="1:64" ht="28.9" customHeight="1" thickBot="1">
      <c r="A78" s="526" t="s">
        <v>30</v>
      </c>
      <c r="B78" s="95">
        <v>1</v>
      </c>
      <c r="C78" s="15" t="s">
        <v>31</v>
      </c>
      <c r="D78" s="15" t="s">
        <v>80</v>
      </c>
      <c r="E78" s="16"/>
      <c r="F78" s="41">
        <v>148630.09</v>
      </c>
      <c r="G78" s="19"/>
      <c r="H78" s="138">
        <f t="shared" si="40"/>
        <v>148630.09</v>
      </c>
      <c r="I78" s="17">
        <v>117274.03</v>
      </c>
      <c r="J78" s="70"/>
      <c r="K78" s="138">
        <f t="shared" si="25"/>
        <v>117274.03</v>
      </c>
      <c r="L78" s="17">
        <v>118112.64</v>
      </c>
      <c r="M78" s="70"/>
      <c r="N78" s="10">
        <f t="shared" si="7"/>
        <v>118112.64</v>
      </c>
      <c r="O78" s="17">
        <v>117704.7</v>
      </c>
      <c r="P78" s="70"/>
      <c r="Q78" s="10">
        <f t="shared" si="8"/>
        <v>117704.7</v>
      </c>
      <c r="R78" s="17">
        <v>115973.3</v>
      </c>
      <c r="S78" s="19"/>
      <c r="T78" s="10">
        <f t="shared" si="9"/>
        <v>115973.3</v>
      </c>
      <c r="U78" s="17">
        <v>115973.3</v>
      </c>
      <c r="V78" s="19"/>
      <c r="W78" s="10">
        <f t="shared" si="10"/>
        <v>115973.3</v>
      </c>
      <c r="X78" s="17">
        <v>126012.68</v>
      </c>
      <c r="Y78" s="19"/>
      <c r="Z78" s="13">
        <f t="shared" si="28"/>
        <v>126012.68</v>
      </c>
      <c r="AA78" s="17">
        <v>122256.19</v>
      </c>
      <c r="AB78" s="19"/>
      <c r="AC78" s="10">
        <f t="shared" si="11"/>
        <v>122256.19</v>
      </c>
      <c r="AD78" s="17">
        <v>122312.77</v>
      </c>
      <c r="AE78" s="19"/>
      <c r="AF78" s="10">
        <f t="shared" si="12"/>
        <v>122312.77</v>
      </c>
      <c r="AG78" s="17">
        <v>121945.38</v>
      </c>
      <c r="AH78" s="19"/>
      <c r="AI78" s="10">
        <f t="shared" si="13"/>
        <v>121945.38</v>
      </c>
      <c r="AJ78" s="17">
        <v>120817.86</v>
      </c>
      <c r="AK78" s="19"/>
      <c r="AL78" s="10">
        <f t="shared" si="14"/>
        <v>120817.86</v>
      </c>
      <c r="AM78" s="17">
        <v>303180.36</v>
      </c>
      <c r="AN78" s="19"/>
      <c r="AO78" s="10">
        <f t="shared" si="15"/>
        <v>303180.36</v>
      </c>
      <c r="AP78" s="17">
        <f t="shared" si="16"/>
        <v>1650193.3000000003</v>
      </c>
      <c r="AQ78" s="19">
        <f t="shared" si="17"/>
        <v>0</v>
      </c>
      <c r="AR78" s="10">
        <f t="shared" ref="AR78:AR111" si="58">AP78+AQ78</f>
        <v>1650193.3000000003</v>
      </c>
      <c r="AS78" s="195">
        <f t="shared" ref="AS78:AS110" si="59">(F78+I78+L78)/3</f>
        <v>128005.58666666667</v>
      </c>
      <c r="AT78" s="138"/>
      <c r="AU78" s="280" t="e">
        <f t="shared" ref="AU78:AU111" si="60">AS78/AT78</f>
        <v>#DIV/0!</v>
      </c>
      <c r="AV78" s="205">
        <f t="shared" ref="AV78:AV110" si="61">(F78+I78+L78+O78+R78+U78)/6</f>
        <v>122278.01000000001</v>
      </c>
      <c r="AW78" s="205"/>
      <c r="AX78" s="205" t="e">
        <f t="shared" si="34"/>
        <v>#DIV/0!</v>
      </c>
      <c r="AY78" s="228">
        <f t="shared" ref="AY78:AY107" si="62">(F78+I78+L78+O78+R78+U78+X78+AA78+AD78)/9</f>
        <v>122694.41111111111</v>
      </c>
      <c r="AZ78" s="228"/>
      <c r="BA78" s="228" t="e">
        <f t="shared" si="35"/>
        <v>#DIV/0!</v>
      </c>
      <c r="BB78" s="10">
        <f>AP78/12</f>
        <v>137516.10833333337</v>
      </c>
      <c r="BC78" s="10">
        <v>70729.77</v>
      </c>
      <c r="BD78" s="65">
        <f t="shared" si="36"/>
        <v>1.9442465079885507</v>
      </c>
      <c r="BE78" s="144"/>
      <c r="BF78" s="4"/>
      <c r="BG78" s="4"/>
      <c r="BH78" s="4"/>
      <c r="BI78" s="50">
        <f t="shared" si="23"/>
        <v>137516.10833333337</v>
      </c>
      <c r="BJ78" s="50">
        <f>BB78-BI78</f>
        <v>0</v>
      </c>
      <c r="BK78" s="4"/>
      <c r="BL78" s="4"/>
    </row>
    <row r="79" spans="1:64" ht="33.75" customHeight="1" thickBot="1">
      <c r="A79" s="527"/>
      <c r="B79" s="108">
        <v>2</v>
      </c>
      <c r="C79" s="111" t="s">
        <v>174</v>
      </c>
      <c r="D79" s="106" t="s">
        <v>150</v>
      </c>
      <c r="E79" s="104" t="s">
        <v>208</v>
      </c>
      <c r="F79" s="80">
        <v>66884.429999999993</v>
      </c>
      <c r="G79" s="36">
        <v>9051.6</v>
      </c>
      <c r="H79" s="140">
        <f t="shared" si="40"/>
        <v>75936.03</v>
      </c>
      <c r="I79" s="34">
        <v>72526.429999999993</v>
      </c>
      <c r="J79" s="36">
        <v>9051.6</v>
      </c>
      <c r="K79" s="141">
        <f t="shared" si="25"/>
        <v>81578.03</v>
      </c>
      <c r="L79" s="34">
        <v>66884.429999999993</v>
      </c>
      <c r="M79" s="36">
        <v>17762.8</v>
      </c>
      <c r="N79" s="12">
        <f t="shared" si="7"/>
        <v>84647.23</v>
      </c>
      <c r="O79" s="34">
        <v>66884.429999999993</v>
      </c>
      <c r="P79" s="36">
        <v>19414.099999999999</v>
      </c>
      <c r="Q79" s="13">
        <f t="shared" si="8"/>
        <v>86298.53</v>
      </c>
      <c r="R79" s="34">
        <v>76475.83</v>
      </c>
      <c r="S79" s="36">
        <v>19060.099999999999</v>
      </c>
      <c r="T79" s="13">
        <f t="shared" si="9"/>
        <v>95535.93</v>
      </c>
      <c r="U79" s="34">
        <v>66519.59</v>
      </c>
      <c r="V79" s="36">
        <v>15549.96</v>
      </c>
      <c r="W79" s="12">
        <f t="shared" si="10"/>
        <v>82069.549999999988</v>
      </c>
      <c r="X79" s="34">
        <v>72913.13</v>
      </c>
      <c r="Y79" s="36">
        <v>15627.08</v>
      </c>
      <c r="Z79" s="13">
        <f t="shared" si="28"/>
        <v>88540.21</v>
      </c>
      <c r="AA79" s="34">
        <v>73093.19</v>
      </c>
      <c r="AB79" s="36">
        <v>20931.64</v>
      </c>
      <c r="AC79" s="13">
        <f t="shared" si="11"/>
        <v>94024.83</v>
      </c>
      <c r="AD79" s="34">
        <v>66986.289999999994</v>
      </c>
      <c r="AE79" s="36">
        <v>26734.34</v>
      </c>
      <c r="AF79" s="13">
        <f t="shared" si="12"/>
        <v>93720.62999999999</v>
      </c>
      <c r="AG79" s="34">
        <v>70402.06</v>
      </c>
      <c r="AH79" s="36">
        <v>40696.910000000003</v>
      </c>
      <c r="AI79" s="13">
        <f t="shared" si="13"/>
        <v>111098.97</v>
      </c>
      <c r="AJ79" s="34">
        <v>66986.289999999994</v>
      </c>
      <c r="AK79" s="36">
        <v>26734.34</v>
      </c>
      <c r="AL79" s="13">
        <f t="shared" si="14"/>
        <v>93720.62999999999</v>
      </c>
      <c r="AM79" s="34">
        <v>66986.289999999994</v>
      </c>
      <c r="AN79" s="36">
        <v>49723.34</v>
      </c>
      <c r="AO79" s="13">
        <f t="shared" si="15"/>
        <v>116709.62999999999</v>
      </c>
      <c r="AP79" s="17">
        <f t="shared" si="16"/>
        <v>833542.39000000013</v>
      </c>
      <c r="AQ79" s="19">
        <f t="shared" si="17"/>
        <v>270337.81</v>
      </c>
      <c r="AR79" s="13">
        <f>AP79+AQ79</f>
        <v>1103880.2000000002</v>
      </c>
      <c r="AS79" s="198">
        <f>(F79+I79+L79)/3</f>
        <v>68765.096666666665</v>
      </c>
      <c r="AT79" s="140"/>
      <c r="AU79" s="281" t="e">
        <f>AS79/AT79</f>
        <v>#DIV/0!</v>
      </c>
      <c r="AV79" s="208">
        <f>(F79+I79+L79+O79+R79+U79)/6</f>
        <v>69362.523333333331</v>
      </c>
      <c r="AW79" s="208"/>
      <c r="AX79" s="208" t="e">
        <f>AV79/AW79</f>
        <v>#DIV/0!</v>
      </c>
      <c r="AY79" s="229">
        <f>(F79+I79+L79+O79+R79+U79+X79+AA79+AD79)/9</f>
        <v>69907.527777777781</v>
      </c>
      <c r="AZ79" s="229"/>
      <c r="BA79" s="229" t="e">
        <f>AY79/AZ79</f>
        <v>#DIV/0!</v>
      </c>
      <c r="BB79" s="13">
        <f t="shared" si="57"/>
        <v>69461.865833333344</v>
      </c>
      <c r="BC79" s="10">
        <v>70729.77</v>
      </c>
      <c r="BD79" s="55">
        <f>BB79/BC79</f>
        <v>0.98207396734548036</v>
      </c>
      <c r="BE79" s="145"/>
      <c r="BF79" s="4"/>
      <c r="BG79" s="4"/>
      <c r="BH79" s="4"/>
      <c r="BI79" s="50">
        <f t="shared" si="23"/>
        <v>69461.865833333344</v>
      </c>
      <c r="BJ79" s="50"/>
      <c r="BK79" s="4"/>
      <c r="BL79" s="4"/>
    </row>
    <row r="80" spans="1:64" ht="30" thickBot="1">
      <c r="A80" s="527"/>
      <c r="B80" s="105">
        <v>3</v>
      </c>
      <c r="C80" s="122" t="s">
        <v>175</v>
      </c>
      <c r="D80" s="106" t="s">
        <v>151</v>
      </c>
      <c r="E80" s="106" t="s">
        <v>234</v>
      </c>
      <c r="F80" s="81">
        <v>66884.429999999993</v>
      </c>
      <c r="G80" s="94">
        <v>44629.32</v>
      </c>
      <c r="H80" s="141">
        <f t="shared" si="40"/>
        <v>111513.75</v>
      </c>
      <c r="I80" s="31">
        <v>66884.429999999993</v>
      </c>
      <c r="J80" s="93">
        <v>43403.32</v>
      </c>
      <c r="K80" s="140">
        <f t="shared" si="25"/>
        <v>110287.75</v>
      </c>
      <c r="L80" s="31">
        <v>66884.429999999993</v>
      </c>
      <c r="M80" s="32">
        <v>42156.32</v>
      </c>
      <c r="N80" s="14">
        <f t="shared" si="7"/>
        <v>109040.75</v>
      </c>
      <c r="O80" s="31">
        <v>66884.429999999993</v>
      </c>
      <c r="P80" s="32">
        <v>43397.06</v>
      </c>
      <c r="Q80" s="14">
        <f t="shared" si="8"/>
        <v>110281.48999999999</v>
      </c>
      <c r="R80" s="31">
        <v>66884.429999999993</v>
      </c>
      <c r="S80" s="32">
        <v>44127.06</v>
      </c>
      <c r="T80" s="14">
        <f t="shared" si="9"/>
        <v>111011.48999999999</v>
      </c>
      <c r="U80" s="31">
        <v>64061.59</v>
      </c>
      <c r="V80" s="32">
        <v>43152.44</v>
      </c>
      <c r="W80" s="13">
        <f t="shared" si="10"/>
        <v>107214.03</v>
      </c>
      <c r="X80" s="31">
        <v>70906.92</v>
      </c>
      <c r="Y80" s="32">
        <v>49563.42</v>
      </c>
      <c r="Z80" s="13">
        <f t="shared" si="28"/>
        <v>120470.34</v>
      </c>
      <c r="AA80" s="31">
        <v>70607.88</v>
      </c>
      <c r="AB80" s="32">
        <v>52340.83</v>
      </c>
      <c r="AC80" s="13">
        <f t="shared" si="11"/>
        <v>122948.71</v>
      </c>
      <c r="AD80" s="31">
        <v>66986.289999999994</v>
      </c>
      <c r="AE80" s="32">
        <v>40551.440000000002</v>
      </c>
      <c r="AF80" s="13">
        <f t="shared" si="12"/>
        <v>107537.73</v>
      </c>
      <c r="AG80" s="31">
        <v>66986.289999999994</v>
      </c>
      <c r="AH80" s="32">
        <v>45839.44</v>
      </c>
      <c r="AI80" s="13">
        <f t="shared" si="13"/>
        <v>112825.73</v>
      </c>
      <c r="AJ80" s="31">
        <v>66986.289999999994</v>
      </c>
      <c r="AK80" s="32">
        <v>51835.44</v>
      </c>
      <c r="AL80" s="13">
        <f t="shared" si="14"/>
        <v>118821.73</v>
      </c>
      <c r="AM80" s="31">
        <v>66986.289999999994</v>
      </c>
      <c r="AN80" s="32">
        <v>72149.440000000002</v>
      </c>
      <c r="AO80" s="13">
        <f t="shared" si="15"/>
        <v>139135.72999999998</v>
      </c>
      <c r="AP80" s="17">
        <f t="shared" si="16"/>
        <v>807943.70000000019</v>
      </c>
      <c r="AQ80" s="19">
        <f t="shared" si="17"/>
        <v>573145.53</v>
      </c>
      <c r="AR80" s="14">
        <f t="shared" si="58"/>
        <v>1381089.2300000002</v>
      </c>
      <c r="AS80" s="199">
        <f t="shared" si="59"/>
        <v>66884.429999999993</v>
      </c>
      <c r="AT80" s="141"/>
      <c r="AU80" s="287" t="e">
        <f t="shared" si="60"/>
        <v>#DIV/0!</v>
      </c>
      <c r="AV80" s="209">
        <f t="shared" si="61"/>
        <v>66413.956666666665</v>
      </c>
      <c r="AW80" s="209"/>
      <c r="AX80" s="209" t="e">
        <f t="shared" si="34"/>
        <v>#DIV/0!</v>
      </c>
      <c r="AY80" s="232">
        <f>(F80+I80+L80+O80+R80+U80+X80+AA80+AD80)/9</f>
        <v>67442.7588888889</v>
      </c>
      <c r="AZ80" s="232"/>
      <c r="BA80" s="232" t="e">
        <f t="shared" si="35"/>
        <v>#DIV/0!</v>
      </c>
      <c r="BB80" s="14">
        <f t="shared" si="57"/>
        <v>67328.641666666677</v>
      </c>
      <c r="BC80" s="10">
        <v>70729.77</v>
      </c>
      <c r="BD80" s="55">
        <f t="shared" si="36"/>
        <v>0.95191376511851622</v>
      </c>
      <c r="BE80" s="145"/>
      <c r="BF80" s="4"/>
      <c r="BG80" s="4"/>
      <c r="BH80" s="4"/>
      <c r="BI80" s="50">
        <f t="shared" si="23"/>
        <v>67328.641666666677</v>
      </c>
      <c r="BJ80" s="50">
        <f>BB80-BI80</f>
        <v>0</v>
      </c>
      <c r="BK80" s="4"/>
      <c r="BL80" s="4"/>
    </row>
    <row r="81" spans="1:64" ht="30" thickBot="1">
      <c r="A81" s="527"/>
      <c r="B81" s="105">
        <v>4</v>
      </c>
      <c r="C81" s="122" t="s">
        <v>176</v>
      </c>
      <c r="D81" s="106" t="s">
        <v>144</v>
      </c>
      <c r="E81" s="107" t="s">
        <v>235</v>
      </c>
      <c r="F81" s="81">
        <v>66884.429999999993</v>
      </c>
      <c r="G81" s="32">
        <v>51720.58</v>
      </c>
      <c r="H81" s="140">
        <f t="shared" si="40"/>
        <v>118605.01</v>
      </c>
      <c r="I81" s="31">
        <v>66884.429999999993</v>
      </c>
      <c r="J81" s="93">
        <v>49942.080000000002</v>
      </c>
      <c r="K81" s="140">
        <f t="shared" si="25"/>
        <v>116826.51</v>
      </c>
      <c r="L81" s="31">
        <v>66884.429999999993</v>
      </c>
      <c r="M81" s="32">
        <v>49257.58</v>
      </c>
      <c r="N81" s="14">
        <f t="shared" si="7"/>
        <v>116142.01</v>
      </c>
      <c r="O81" s="31">
        <v>66884.429999999993</v>
      </c>
      <c r="P81" s="32">
        <v>45623.519999999997</v>
      </c>
      <c r="Q81" s="14">
        <f t="shared" si="8"/>
        <v>112507.94999999998</v>
      </c>
      <c r="R81" s="31">
        <v>66884.429999999993</v>
      </c>
      <c r="S81" s="32">
        <v>45501.52</v>
      </c>
      <c r="T81" s="14">
        <f t="shared" si="9"/>
        <v>112385.94999999998</v>
      </c>
      <c r="U81" s="31">
        <v>65707.67</v>
      </c>
      <c r="V81" s="32">
        <v>47771.74</v>
      </c>
      <c r="W81" s="13">
        <f t="shared" si="10"/>
        <v>113479.41</v>
      </c>
      <c r="X81" s="31">
        <v>69772.33</v>
      </c>
      <c r="Y81" s="32">
        <v>51601.1</v>
      </c>
      <c r="Z81" s="13">
        <f t="shared" si="28"/>
        <v>121373.43</v>
      </c>
      <c r="AA81" s="31">
        <v>70244.149999999994</v>
      </c>
      <c r="AB81" s="32">
        <v>54412.87</v>
      </c>
      <c r="AC81" s="14">
        <f t="shared" si="11"/>
        <v>124657.01999999999</v>
      </c>
      <c r="AD81" s="31">
        <v>66986.289999999994</v>
      </c>
      <c r="AE81" s="32">
        <v>40661.040000000001</v>
      </c>
      <c r="AF81" s="14">
        <f t="shared" si="12"/>
        <v>107647.32999999999</v>
      </c>
      <c r="AG81" s="31">
        <v>66986.289999999994</v>
      </c>
      <c r="AH81" s="32">
        <v>50420.04</v>
      </c>
      <c r="AI81" s="14">
        <f t="shared" si="13"/>
        <v>117406.32999999999</v>
      </c>
      <c r="AJ81" s="31">
        <v>66986.289999999994</v>
      </c>
      <c r="AK81" s="32">
        <v>44540.04</v>
      </c>
      <c r="AL81" s="14">
        <f t="shared" si="14"/>
        <v>111526.32999999999</v>
      </c>
      <c r="AM81" s="31">
        <v>66986.289999999994</v>
      </c>
      <c r="AN81" s="32">
        <v>73670.039999999994</v>
      </c>
      <c r="AO81" s="14">
        <f t="shared" si="15"/>
        <v>140656.32999999999</v>
      </c>
      <c r="AP81" s="17">
        <f t="shared" ref="AP81:AP111" si="63">F81+I81+L81+O81+R81+U81+X81+AA81+AD81+AG81+AJ81+AM81</f>
        <v>808091.46000000008</v>
      </c>
      <c r="AQ81" s="19">
        <f t="shared" ref="AQ81:AQ111" si="64">G81+J81+M81+P81+S81+V81+Y81+AB81+AE81+AH81+AK81+AN81</f>
        <v>605122.14999999991</v>
      </c>
      <c r="AR81" s="14">
        <f t="shared" si="58"/>
        <v>1413213.6099999999</v>
      </c>
      <c r="AS81" s="199">
        <f t="shared" si="59"/>
        <v>66884.429999999993</v>
      </c>
      <c r="AT81" s="141"/>
      <c r="AU81" s="287" t="e">
        <f t="shared" si="60"/>
        <v>#DIV/0!</v>
      </c>
      <c r="AV81" s="209">
        <f>(F81+I81+L81+O81+R81+U81)/6</f>
        <v>66688.30333333333</v>
      </c>
      <c r="AW81" s="209"/>
      <c r="AX81" s="209" t="e">
        <f t="shared" si="34"/>
        <v>#DIV/0!</v>
      </c>
      <c r="AY81" s="232">
        <f>(F81+I81+L81+O81+R81+U81+X81+AA81+AD81)/9</f>
        <v>67459.176666666666</v>
      </c>
      <c r="AZ81" s="232"/>
      <c r="BA81" s="232" t="e">
        <f t="shared" si="35"/>
        <v>#DIV/0!</v>
      </c>
      <c r="BB81" s="14">
        <f t="shared" si="57"/>
        <v>67340.955000000002</v>
      </c>
      <c r="BC81" s="10">
        <v>70729.77</v>
      </c>
      <c r="BD81" s="55">
        <f t="shared" si="36"/>
        <v>0.95208785494424764</v>
      </c>
      <c r="BE81" s="145"/>
      <c r="BF81" s="4"/>
      <c r="BG81" s="4"/>
      <c r="BH81" s="4"/>
      <c r="BI81" s="50">
        <f t="shared" ref="BI81:BI112" si="65">(AP81)/12</f>
        <v>67340.955000000002</v>
      </c>
      <c r="BJ81" s="50">
        <f>BB81-BI81</f>
        <v>0</v>
      </c>
      <c r="BK81" s="4"/>
      <c r="BL81" s="4"/>
    </row>
    <row r="82" spans="1:64" ht="30" thickBot="1">
      <c r="A82" s="527"/>
      <c r="B82" s="105">
        <v>5</v>
      </c>
      <c r="C82" s="106" t="s">
        <v>177</v>
      </c>
      <c r="D82" s="106" t="s">
        <v>98</v>
      </c>
      <c r="E82" s="106" t="s">
        <v>193</v>
      </c>
      <c r="F82" s="81">
        <v>89871.43</v>
      </c>
      <c r="G82" s="32">
        <v>11900.01</v>
      </c>
      <c r="H82" s="141">
        <f t="shared" si="40"/>
        <v>101771.43999999999</v>
      </c>
      <c r="I82" s="31">
        <v>89871.43</v>
      </c>
      <c r="J82" s="32">
        <v>11900.01</v>
      </c>
      <c r="K82" s="140">
        <f t="shared" si="25"/>
        <v>101771.43999999999</v>
      </c>
      <c r="L82" s="31">
        <v>89871.43</v>
      </c>
      <c r="M82" s="32">
        <v>11900.01</v>
      </c>
      <c r="N82" s="14">
        <f t="shared" si="7"/>
        <v>101771.43999999999</v>
      </c>
      <c r="O82" s="31">
        <v>89871.43</v>
      </c>
      <c r="P82" s="32">
        <v>11900.01</v>
      </c>
      <c r="Q82" s="14">
        <f t="shared" si="8"/>
        <v>101771.43999999999</v>
      </c>
      <c r="R82" s="31">
        <v>88854.06</v>
      </c>
      <c r="S82" s="32">
        <v>11720.62</v>
      </c>
      <c r="T82" s="14">
        <f t="shared" si="9"/>
        <v>100574.68</v>
      </c>
      <c r="U82" s="31">
        <v>55011.32</v>
      </c>
      <c r="V82" s="32">
        <v>5685.96</v>
      </c>
      <c r="W82" s="13">
        <f t="shared" si="10"/>
        <v>60697.279999999999</v>
      </c>
      <c r="X82" s="31">
        <v>62587.72</v>
      </c>
      <c r="Y82" s="32">
        <v>1434.39</v>
      </c>
      <c r="Z82" s="13">
        <f t="shared" si="28"/>
        <v>64022.11</v>
      </c>
      <c r="AA82" s="31">
        <v>83520.73</v>
      </c>
      <c r="AB82" s="32">
        <v>11900.01</v>
      </c>
      <c r="AC82" s="14">
        <f t="shared" si="11"/>
        <v>95420.739999999991</v>
      </c>
      <c r="AD82" s="31">
        <v>76154.59</v>
      </c>
      <c r="AE82" s="32">
        <v>11900.01</v>
      </c>
      <c r="AF82" s="14">
        <f t="shared" si="12"/>
        <v>88054.599999999991</v>
      </c>
      <c r="AG82" s="31">
        <v>11649.79</v>
      </c>
      <c r="AH82" s="32">
        <v>2069.5700000000002</v>
      </c>
      <c r="AI82" s="14">
        <f t="shared" si="13"/>
        <v>13719.36</v>
      </c>
      <c r="AJ82" s="31">
        <v>0</v>
      </c>
      <c r="AK82" s="32"/>
      <c r="AL82" s="14">
        <f t="shared" si="14"/>
        <v>0</v>
      </c>
      <c r="AM82" s="31">
        <v>0</v>
      </c>
      <c r="AN82" s="32"/>
      <c r="AO82" s="14">
        <f t="shared" si="15"/>
        <v>0</v>
      </c>
      <c r="AP82" s="17">
        <f t="shared" si="63"/>
        <v>737263.92999999993</v>
      </c>
      <c r="AQ82" s="19">
        <f t="shared" si="64"/>
        <v>92310.6</v>
      </c>
      <c r="AR82" s="14">
        <f t="shared" si="58"/>
        <v>829574.52999999991</v>
      </c>
      <c r="AS82" s="199">
        <f t="shared" si="59"/>
        <v>89871.43</v>
      </c>
      <c r="AT82" s="141"/>
      <c r="AU82" s="287" t="e">
        <f t="shared" si="60"/>
        <v>#DIV/0!</v>
      </c>
      <c r="AV82" s="209">
        <f>(F82+I82+L82+O82+R82+U82)/6</f>
        <v>83891.849999999991</v>
      </c>
      <c r="AW82" s="209"/>
      <c r="AX82" s="209" t="e">
        <f t="shared" si="34"/>
        <v>#DIV/0!</v>
      </c>
      <c r="AY82" s="232">
        <f>(F82+I82+L82+O82+R82+U82+X82+AA82+AD82)/9</f>
        <v>80623.79333333332</v>
      </c>
      <c r="AZ82" s="232"/>
      <c r="BA82" s="232" t="e">
        <f t="shared" si="35"/>
        <v>#DIV/0!</v>
      </c>
      <c r="BB82" s="14">
        <f>AP82/10</f>
        <v>73726.392999999996</v>
      </c>
      <c r="BC82" s="10">
        <v>70729.77</v>
      </c>
      <c r="BD82" s="55">
        <f t="shared" si="36"/>
        <v>1.0423672097336099</v>
      </c>
      <c r="BE82" s="145"/>
      <c r="BF82" s="4"/>
      <c r="BG82" s="4"/>
      <c r="BH82" s="4"/>
      <c r="BI82" s="50">
        <f t="shared" si="65"/>
        <v>61438.660833333328</v>
      </c>
      <c r="BJ82" s="50">
        <f>BB82-BI82</f>
        <v>12287.732166666668</v>
      </c>
      <c r="BK82" s="4"/>
      <c r="BL82" s="4"/>
    </row>
    <row r="83" spans="1:64" ht="30" thickBot="1">
      <c r="A83" s="527"/>
      <c r="B83" s="102">
        <v>6</v>
      </c>
      <c r="C83" s="103" t="s">
        <v>129</v>
      </c>
      <c r="D83" s="130" t="s">
        <v>138</v>
      </c>
      <c r="E83" s="106" t="s">
        <v>236</v>
      </c>
      <c r="F83" s="66">
        <v>66884.429999999993</v>
      </c>
      <c r="G83" s="29">
        <v>21692.6</v>
      </c>
      <c r="H83" s="140">
        <f t="shared" si="40"/>
        <v>88577.03</v>
      </c>
      <c r="I83" s="27">
        <v>66884.429999999993</v>
      </c>
      <c r="J83" s="29">
        <v>21692.6</v>
      </c>
      <c r="K83" s="140">
        <f t="shared" si="25"/>
        <v>88577.03</v>
      </c>
      <c r="L83" s="27">
        <v>66884.429999999993</v>
      </c>
      <c r="M83" s="29">
        <v>21692.6</v>
      </c>
      <c r="N83" s="13">
        <f t="shared" si="7"/>
        <v>88577.03</v>
      </c>
      <c r="O83" s="27">
        <v>66884.429999999993</v>
      </c>
      <c r="P83" s="29">
        <v>24782.6</v>
      </c>
      <c r="Q83" s="13">
        <f t="shared" si="8"/>
        <v>91667.03</v>
      </c>
      <c r="R83" s="27">
        <v>66884.429999999993</v>
      </c>
      <c r="S83" s="29">
        <v>21692.6</v>
      </c>
      <c r="T83" s="13">
        <f t="shared" si="9"/>
        <v>88577.03</v>
      </c>
      <c r="U83" s="27">
        <v>72748.23</v>
      </c>
      <c r="V83" s="29">
        <v>23976.31</v>
      </c>
      <c r="W83" s="13">
        <f t="shared" si="10"/>
        <v>96724.54</v>
      </c>
      <c r="X83" s="27">
        <v>79751.460000000006</v>
      </c>
      <c r="Y83" s="29">
        <v>28321.599999999999</v>
      </c>
      <c r="Z83" s="13">
        <f t="shared" si="28"/>
        <v>108073.06</v>
      </c>
      <c r="AA83" s="27">
        <v>66884.429999999993</v>
      </c>
      <c r="AB83" s="29">
        <v>39389.32</v>
      </c>
      <c r="AC83" s="13">
        <f t="shared" si="11"/>
        <v>106273.75</v>
      </c>
      <c r="AD83" s="27">
        <v>66986.289999999994</v>
      </c>
      <c r="AE83" s="29">
        <v>25323.34</v>
      </c>
      <c r="AF83" s="13">
        <f t="shared" si="12"/>
        <v>92309.62999999999</v>
      </c>
      <c r="AG83" s="27">
        <v>52424.05</v>
      </c>
      <c r="AH83" s="29">
        <v>24992.18</v>
      </c>
      <c r="AI83" s="13">
        <f t="shared" si="13"/>
        <v>77416.23000000001</v>
      </c>
      <c r="AJ83" s="27">
        <v>49358.32</v>
      </c>
      <c r="AK83" s="29">
        <v>28370.46</v>
      </c>
      <c r="AL83" s="13">
        <f t="shared" si="14"/>
        <v>77728.78</v>
      </c>
      <c r="AM83" s="27">
        <v>66986.289999999994</v>
      </c>
      <c r="AN83" s="29">
        <v>44928.34</v>
      </c>
      <c r="AO83" s="13">
        <f t="shared" si="15"/>
        <v>111914.62999999999</v>
      </c>
      <c r="AP83" s="17">
        <f t="shared" si="63"/>
        <v>789561.22000000009</v>
      </c>
      <c r="AQ83" s="19">
        <f t="shared" si="64"/>
        <v>326854.55000000005</v>
      </c>
      <c r="AR83" s="14">
        <f t="shared" si="58"/>
        <v>1116415.77</v>
      </c>
      <c r="AS83" s="199">
        <f t="shared" si="59"/>
        <v>66884.429999999993</v>
      </c>
      <c r="AT83" s="141"/>
      <c r="AU83" s="287" t="e">
        <f t="shared" si="60"/>
        <v>#DIV/0!</v>
      </c>
      <c r="AV83" s="209">
        <f t="shared" si="61"/>
        <v>67861.73</v>
      </c>
      <c r="AW83" s="209"/>
      <c r="AX83" s="209" t="e">
        <f t="shared" si="34"/>
        <v>#DIV/0!</v>
      </c>
      <c r="AY83" s="232">
        <f>(F83+I83+L83+O83+R83+U83+X83+AA83+AD83)/9</f>
        <v>68976.951111111121</v>
      </c>
      <c r="AZ83" s="232"/>
      <c r="BA83" s="232" t="e">
        <f t="shared" si="35"/>
        <v>#DIV/0!</v>
      </c>
      <c r="BB83" s="14">
        <f t="shared" ref="BB83:BB88" si="66">AP83/12</f>
        <v>65796.768333333341</v>
      </c>
      <c r="BC83" s="10">
        <v>70729.77</v>
      </c>
      <c r="BD83" s="55">
        <f t="shared" si="36"/>
        <v>0.93025565237004637</v>
      </c>
      <c r="BE83" s="145"/>
      <c r="BF83" s="4"/>
      <c r="BG83" s="4"/>
      <c r="BH83" s="4"/>
      <c r="BI83" s="50">
        <f t="shared" si="65"/>
        <v>65796.768333333341</v>
      </c>
      <c r="BJ83" s="50"/>
      <c r="BK83" s="4"/>
      <c r="BL83" s="4"/>
    </row>
    <row r="84" spans="1:64" ht="26.45" customHeight="1" thickBot="1">
      <c r="A84" s="528" t="s">
        <v>83</v>
      </c>
      <c r="B84" s="95">
        <v>1</v>
      </c>
      <c r="C84" s="15" t="s">
        <v>216</v>
      </c>
      <c r="D84" s="16" t="s">
        <v>80</v>
      </c>
      <c r="E84" s="16"/>
      <c r="F84" s="41">
        <v>156452</v>
      </c>
      <c r="G84" s="19"/>
      <c r="H84" s="138">
        <f t="shared" si="40"/>
        <v>156452</v>
      </c>
      <c r="I84" s="17">
        <v>126452</v>
      </c>
      <c r="J84" s="19"/>
      <c r="K84" s="138">
        <f t="shared" si="25"/>
        <v>126452</v>
      </c>
      <c r="L84" s="259">
        <v>124751.99</v>
      </c>
      <c r="M84" s="19"/>
      <c r="N84" s="10">
        <f t="shared" si="7"/>
        <v>124751.99</v>
      </c>
      <c r="O84" s="17">
        <v>122323.94</v>
      </c>
      <c r="P84" s="19"/>
      <c r="Q84" s="10">
        <f t="shared" si="8"/>
        <v>122323.94</v>
      </c>
      <c r="R84" s="17">
        <v>122323.94</v>
      </c>
      <c r="S84" s="19"/>
      <c r="T84" s="10">
        <f t="shared" si="9"/>
        <v>122323.94</v>
      </c>
      <c r="U84" s="17">
        <v>122323.94</v>
      </c>
      <c r="V84" s="19"/>
      <c r="W84" s="10">
        <f t="shared" si="10"/>
        <v>122323.94</v>
      </c>
      <c r="X84" s="17"/>
      <c r="Y84" s="19"/>
      <c r="Z84" s="13">
        <f t="shared" si="28"/>
        <v>0</v>
      </c>
      <c r="AA84" s="17">
        <v>0</v>
      </c>
      <c r="AB84" s="19"/>
      <c r="AC84" s="10">
        <f t="shared" si="11"/>
        <v>0</v>
      </c>
      <c r="AD84" s="17"/>
      <c r="AE84" s="19"/>
      <c r="AF84" s="10">
        <f t="shared" si="12"/>
        <v>0</v>
      </c>
      <c r="AG84" s="17"/>
      <c r="AH84" s="19"/>
      <c r="AI84" s="10">
        <f t="shared" si="13"/>
        <v>0</v>
      </c>
      <c r="AJ84" s="17">
        <v>0</v>
      </c>
      <c r="AK84" s="19"/>
      <c r="AL84" s="10">
        <f t="shared" si="14"/>
        <v>0</v>
      </c>
      <c r="AM84" s="17">
        <v>0</v>
      </c>
      <c r="AN84" s="19"/>
      <c r="AO84" s="10">
        <f t="shared" si="15"/>
        <v>0</v>
      </c>
      <c r="AP84" s="17">
        <f t="shared" si="63"/>
        <v>774627.80999999982</v>
      </c>
      <c r="AQ84" s="19">
        <f t="shared" si="64"/>
        <v>0</v>
      </c>
      <c r="AR84" s="10">
        <f t="shared" si="58"/>
        <v>774627.80999999982</v>
      </c>
      <c r="AS84" s="195">
        <f t="shared" si="59"/>
        <v>135885.32999999999</v>
      </c>
      <c r="AT84" s="138"/>
      <c r="AU84" s="280" t="e">
        <f t="shared" si="60"/>
        <v>#DIV/0!</v>
      </c>
      <c r="AV84" s="205">
        <f t="shared" si="61"/>
        <v>129104.63499999997</v>
      </c>
      <c r="AW84" s="205"/>
      <c r="AX84" s="205" t="e">
        <f t="shared" si="34"/>
        <v>#DIV/0!</v>
      </c>
      <c r="AY84" s="228">
        <f>(F84+I84+L84+O84+R84+U84+X84+AA84+AD84)/6</f>
        <v>129104.63499999997</v>
      </c>
      <c r="AZ84" s="228"/>
      <c r="BA84" s="228" t="e">
        <f t="shared" si="35"/>
        <v>#DIV/0!</v>
      </c>
      <c r="BB84" s="10">
        <f>AP84/6</f>
        <v>129104.63499999997</v>
      </c>
      <c r="BC84" s="10">
        <v>75941.740000000005</v>
      </c>
      <c r="BD84" s="65">
        <f t="shared" si="36"/>
        <v>1.7000484186956997</v>
      </c>
      <c r="BE84" s="144"/>
      <c r="BF84" s="4"/>
      <c r="BG84" s="4"/>
      <c r="BH84" s="4"/>
      <c r="BI84" s="50">
        <f t="shared" si="65"/>
        <v>64552.317499999983</v>
      </c>
      <c r="BJ84" s="50">
        <f t="shared" ref="BJ84:BJ91" si="67">BB84-BI84</f>
        <v>64552.317499999983</v>
      </c>
      <c r="BK84" s="4"/>
      <c r="BL84" s="4"/>
    </row>
    <row r="85" spans="1:64" ht="30" thickBot="1">
      <c r="A85" s="529"/>
      <c r="B85" s="105">
        <v>2</v>
      </c>
      <c r="C85" s="122" t="s">
        <v>81</v>
      </c>
      <c r="D85" s="106" t="s">
        <v>82</v>
      </c>
      <c r="E85" s="122"/>
      <c r="F85" s="81">
        <v>88316.15</v>
      </c>
      <c r="G85" s="32"/>
      <c r="H85" s="140">
        <f>F85+G85</f>
        <v>88316.15</v>
      </c>
      <c r="I85" s="31">
        <v>88316.15</v>
      </c>
      <c r="J85" s="32"/>
      <c r="K85" s="140">
        <f>I85+J85</f>
        <v>88316.15</v>
      </c>
      <c r="L85" s="31">
        <v>88316.15</v>
      </c>
      <c r="M85" s="32"/>
      <c r="N85" s="14">
        <f>L85+M85</f>
        <v>88316.15</v>
      </c>
      <c r="O85" s="31">
        <v>88351.15</v>
      </c>
      <c r="P85" s="32"/>
      <c r="Q85" s="14">
        <f>O85+P85</f>
        <v>88351.15</v>
      </c>
      <c r="R85" s="31">
        <v>88351.15</v>
      </c>
      <c r="S85" s="32"/>
      <c r="T85" s="13">
        <f>R85+S85</f>
        <v>88351.15</v>
      </c>
      <c r="U85" s="31">
        <v>91967.15</v>
      </c>
      <c r="V85" s="32"/>
      <c r="W85" s="13">
        <f>U85+V85</f>
        <v>91967.15</v>
      </c>
      <c r="X85" s="31">
        <v>91951.15</v>
      </c>
      <c r="Y85" s="32"/>
      <c r="Z85" s="13">
        <f t="shared" si="28"/>
        <v>91951.15</v>
      </c>
      <c r="AA85" s="31">
        <v>88982.41</v>
      </c>
      <c r="AB85" s="32"/>
      <c r="AC85" s="14">
        <f t="shared" si="11"/>
        <v>88982.41</v>
      </c>
      <c r="AD85" s="31">
        <v>88985.71</v>
      </c>
      <c r="AE85" s="32"/>
      <c r="AF85" s="14">
        <f t="shared" si="12"/>
        <v>88985.71</v>
      </c>
      <c r="AG85" s="31">
        <v>93153.91</v>
      </c>
      <c r="AH85" s="32"/>
      <c r="AI85" s="14">
        <f t="shared" si="13"/>
        <v>93153.91</v>
      </c>
      <c r="AJ85" s="31">
        <v>88914.71</v>
      </c>
      <c r="AK85" s="32"/>
      <c r="AL85" s="14">
        <f t="shared" si="14"/>
        <v>88914.71</v>
      </c>
      <c r="AM85" s="31">
        <v>123914.71</v>
      </c>
      <c r="AN85" s="32"/>
      <c r="AO85" s="14">
        <f t="shared" si="15"/>
        <v>123914.71</v>
      </c>
      <c r="AP85" s="17">
        <f t="shared" si="63"/>
        <v>1109520.5</v>
      </c>
      <c r="AQ85" s="19">
        <f t="shared" si="64"/>
        <v>0</v>
      </c>
      <c r="AR85" s="14">
        <f>AP85+AQ85</f>
        <v>1109520.5</v>
      </c>
      <c r="AS85" s="199">
        <f>(F85+I85+L85)/3</f>
        <v>88316.14999999998</v>
      </c>
      <c r="AT85" s="141"/>
      <c r="AU85" s="287" t="e">
        <f>AS85/AT85</f>
        <v>#DIV/0!</v>
      </c>
      <c r="AV85" s="209">
        <f>(F85+I85+L85+O85+R85+U85)/6</f>
        <v>88936.316666666666</v>
      </c>
      <c r="AW85" s="209"/>
      <c r="AX85" s="209" t="e">
        <f>AV85/AW85</f>
        <v>#DIV/0!</v>
      </c>
      <c r="AY85" s="232">
        <f>(F85+I85+L85+O85+R85+U85+X85+AA85+AD85)/9</f>
        <v>89281.907777777786</v>
      </c>
      <c r="AZ85" s="232"/>
      <c r="BA85" s="232" t="e">
        <f>AY85/AZ85</f>
        <v>#DIV/0!</v>
      </c>
      <c r="BB85" s="14">
        <f t="shared" si="66"/>
        <v>92460.041666666672</v>
      </c>
      <c r="BC85" s="10">
        <v>75941.740000000005</v>
      </c>
      <c r="BD85" s="55">
        <f>BB85/BC85</f>
        <v>1.2175128153064003</v>
      </c>
      <c r="BE85" s="145"/>
      <c r="BF85" s="4"/>
      <c r="BG85" s="4"/>
      <c r="BH85" s="4"/>
      <c r="BI85" s="50">
        <f t="shared" si="65"/>
        <v>92460.041666666672</v>
      </c>
      <c r="BJ85" s="50">
        <f>BB85-BI85</f>
        <v>0</v>
      </c>
      <c r="BK85" s="4"/>
      <c r="BL85" s="4"/>
    </row>
    <row r="86" spans="1:64" ht="32.25" customHeight="1" thickBot="1">
      <c r="A86" s="529"/>
      <c r="B86" s="123">
        <v>3</v>
      </c>
      <c r="C86" s="129" t="s">
        <v>238</v>
      </c>
      <c r="D86" s="129" t="s">
        <v>119</v>
      </c>
      <c r="E86" s="137" t="s">
        <v>199</v>
      </c>
      <c r="F86" s="92">
        <v>70425.149999999994</v>
      </c>
      <c r="G86" s="62">
        <v>59892.42</v>
      </c>
      <c r="H86" s="140">
        <f>F86+G86</f>
        <v>130317.56999999999</v>
      </c>
      <c r="I86" s="60">
        <v>70425.149999999994</v>
      </c>
      <c r="J86" s="62">
        <v>55043.42</v>
      </c>
      <c r="K86" s="141">
        <f>I86+J86</f>
        <v>125468.56999999999</v>
      </c>
      <c r="L86" s="60">
        <v>70425.149999999994</v>
      </c>
      <c r="M86" s="62">
        <v>6019.46</v>
      </c>
      <c r="N86" s="12">
        <f>L86+M86</f>
        <v>76444.61</v>
      </c>
      <c r="O86" s="31">
        <v>70425.149999999994</v>
      </c>
      <c r="P86" s="62">
        <v>68179.69</v>
      </c>
      <c r="Q86" s="13">
        <f>O86+P86</f>
        <v>138604.84</v>
      </c>
      <c r="R86" s="60">
        <v>70425.149999999994</v>
      </c>
      <c r="S86" s="62">
        <v>67413.69</v>
      </c>
      <c r="T86" s="13">
        <f>R86+S86</f>
        <v>137838.84</v>
      </c>
      <c r="U86" s="60">
        <v>70425.149999999994</v>
      </c>
      <c r="V86" s="62">
        <v>56403.69</v>
      </c>
      <c r="W86" s="12">
        <f>U86+V86</f>
        <v>126828.84</v>
      </c>
      <c r="X86" s="60">
        <v>74476.570000000007</v>
      </c>
      <c r="Y86" s="62">
        <v>65264.61</v>
      </c>
      <c r="Z86" s="13">
        <f t="shared" si="28"/>
        <v>139741.18</v>
      </c>
      <c r="AA86" s="60">
        <v>73476.070000000007</v>
      </c>
      <c r="AB86" s="62">
        <v>63376.31</v>
      </c>
      <c r="AC86" s="13">
        <f t="shared" si="11"/>
        <v>136852.38</v>
      </c>
      <c r="AD86" s="60">
        <v>0</v>
      </c>
      <c r="AE86" s="62"/>
      <c r="AF86" s="12">
        <f t="shared" si="12"/>
        <v>0</v>
      </c>
      <c r="AG86" s="60"/>
      <c r="AH86" s="62"/>
      <c r="AI86" s="13">
        <f t="shared" si="13"/>
        <v>0</v>
      </c>
      <c r="AJ86" s="60">
        <v>0</v>
      </c>
      <c r="AK86" s="62"/>
      <c r="AL86" s="13">
        <f t="shared" si="14"/>
        <v>0</v>
      </c>
      <c r="AM86" s="60">
        <v>0</v>
      </c>
      <c r="AN86" s="62"/>
      <c r="AO86" s="13">
        <f t="shared" si="15"/>
        <v>0</v>
      </c>
      <c r="AP86" s="17">
        <f t="shared" si="63"/>
        <v>570503.54</v>
      </c>
      <c r="AQ86" s="19">
        <f t="shared" si="64"/>
        <v>441593.29</v>
      </c>
      <c r="AR86" s="13">
        <f>AP86+AQ86</f>
        <v>1012096.8300000001</v>
      </c>
      <c r="AS86" s="198">
        <f>(F86+I86+L86)/3</f>
        <v>70425.149999999994</v>
      </c>
      <c r="AT86" s="140"/>
      <c r="AU86" s="283" t="e">
        <f>AS86/AT86</f>
        <v>#DIV/0!</v>
      </c>
      <c r="AV86" s="208">
        <f>(F86+I86+L86+O86+R86+U86)/6</f>
        <v>70425.150000000009</v>
      </c>
      <c r="AW86" s="208"/>
      <c r="AX86" s="210" t="e">
        <f>AV86/AW86</f>
        <v>#DIV/0!</v>
      </c>
      <c r="AY86" s="229">
        <f>(F86+I86+L86+O86+R86+U86+X86+AA86+AD86)/8</f>
        <v>71312.942500000005</v>
      </c>
      <c r="AZ86" s="229"/>
      <c r="BA86" s="233" t="e">
        <f>AY86/AZ86</f>
        <v>#DIV/0!</v>
      </c>
      <c r="BB86" s="13">
        <f>AP86/8</f>
        <v>71312.942500000005</v>
      </c>
      <c r="BC86" s="10">
        <v>75941.740000000005</v>
      </c>
      <c r="BD86" s="55">
        <f>BB86/BC86</f>
        <v>0.93904804525153096</v>
      </c>
      <c r="BE86" s="145"/>
      <c r="BF86" s="4"/>
      <c r="BG86" s="4"/>
      <c r="BH86" s="4"/>
      <c r="BI86" s="50">
        <f t="shared" si="65"/>
        <v>47541.96166666667</v>
      </c>
      <c r="BJ86" s="50">
        <f>BB86-BI86</f>
        <v>23770.980833333335</v>
      </c>
      <c r="BK86" s="4"/>
      <c r="BL86" s="4"/>
    </row>
    <row r="87" spans="1:64" ht="31.9" customHeight="1" thickBot="1">
      <c r="A87" s="529"/>
      <c r="B87" s="105">
        <v>4</v>
      </c>
      <c r="C87" s="120" t="s">
        <v>191</v>
      </c>
      <c r="D87" s="106" t="s">
        <v>152</v>
      </c>
      <c r="E87" s="106" t="s">
        <v>237</v>
      </c>
      <c r="F87" s="92">
        <v>70425.149999999994</v>
      </c>
      <c r="G87" s="32">
        <v>47339.75</v>
      </c>
      <c r="H87" s="140">
        <f t="shared" si="40"/>
        <v>117764.9</v>
      </c>
      <c r="I87" s="31">
        <v>70425.149999999994</v>
      </c>
      <c r="J87" s="32">
        <v>48071.45</v>
      </c>
      <c r="K87" s="140">
        <f t="shared" si="25"/>
        <v>118496.59999999999</v>
      </c>
      <c r="L87" s="31">
        <v>70425.149999999994</v>
      </c>
      <c r="M87" s="32">
        <v>65187.75</v>
      </c>
      <c r="N87" s="14">
        <f t="shared" si="7"/>
        <v>135612.9</v>
      </c>
      <c r="O87" s="31">
        <v>70425.149999999994</v>
      </c>
      <c r="P87" s="32">
        <v>42713.75</v>
      </c>
      <c r="Q87" s="14">
        <f t="shared" si="8"/>
        <v>113138.9</v>
      </c>
      <c r="R87" s="31">
        <v>70425.149999999994</v>
      </c>
      <c r="S87" s="32">
        <v>45864.75</v>
      </c>
      <c r="T87" s="14">
        <f t="shared" si="9"/>
        <v>116289.9</v>
      </c>
      <c r="U87" s="31">
        <v>70425.149999999994</v>
      </c>
      <c r="V87" s="32">
        <v>43818.75</v>
      </c>
      <c r="W87" s="13">
        <f t="shared" si="10"/>
        <v>114243.9</v>
      </c>
      <c r="X87" s="31">
        <v>75223.98</v>
      </c>
      <c r="Y87" s="32">
        <v>51028.17</v>
      </c>
      <c r="Z87" s="13">
        <f t="shared" si="28"/>
        <v>126252.15</v>
      </c>
      <c r="AA87" s="31">
        <v>74078.820000000007</v>
      </c>
      <c r="AB87" s="32">
        <v>49498.18</v>
      </c>
      <c r="AC87" s="14">
        <f t="shared" si="11"/>
        <v>123577</v>
      </c>
      <c r="AD87" s="31">
        <v>52099.06</v>
      </c>
      <c r="AE87" s="32">
        <v>30269.65</v>
      </c>
      <c r="AF87" s="14">
        <f t="shared" si="12"/>
        <v>82368.709999999992</v>
      </c>
      <c r="AG87" s="31">
        <v>67510.070000000007</v>
      </c>
      <c r="AH87" s="32">
        <v>46549.86</v>
      </c>
      <c r="AI87" s="14">
        <f t="shared" si="13"/>
        <v>114059.93000000001</v>
      </c>
      <c r="AJ87" s="31">
        <v>59434.71</v>
      </c>
      <c r="AK87" s="32">
        <v>43650.86</v>
      </c>
      <c r="AL87" s="14">
        <f t="shared" si="14"/>
        <v>103085.57</v>
      </c>
      <c r="AM87" s="31">
        <v>75578.710000000006</v>
      </c>
      <c r="AN87" s="32">
        <v>64297.77</v>
      </c>
      <c r="AO87" s="14">
        <f t="shared" si="15"/>
        <v>139876.48000000001</v>
      </c>
      <c r="AP87" s="17">
        <f t="shared" si="63"/>
        <v>826476.25</v>
      </c>
      <c r="AQ87" s="19">
        <f t="shared" si="64"/>
        <v>578290.68999999994</v>
      </c>
      <c r="AR87" s="10">
        <f t="shared" si="58"/>
        <v>1404766.94</v>
      </c>
      <c r="AS87" s="199">
        <f t="shared" si="59"/>
        <v>70425.149999999994</v>
      </c>
      <c r="AT87" s="141"/>
      <c r="AU87" s="287" t="e">
        <f t="shared" si="60"/>
        <v>#DIV/0!</v>
      </c>
      <c r="AV87" s="209">
        <f t="shared" si="61"/>
        <v>70425.150000000009</v>
      </c>
      <c r="AW87" s="209"/>
      <c r="AX87" s="209" t="e">
        <f t="shared" si="34"/>
        <v>#DIV/0!</v>
      </c>
      <c r="AY87" s="228">
        <f>(F87+I87+L87+O87+R87+U87+X87+AA87+AD87)/8</f>
        <v>77994.095000000001</v>
      </c>
      <c r="AZ87" s="232"/>
      <c r="BA87" s="232" t="e">
        <f t="shared" si="35"/>
        <v>#DIV/0!</v>
      </c>
      <c r="BB87" s="13">
        <f>AP87/12</f>
        <v>68873.020833333328</v>
      </c>
      <c r="BC87" s="10">
        <v>75941.740000000005</v>
      </c>
      <c r="BD87" s="55">
        <f t="shared" si="36"/>
        <v>0.90691918348635836</v>
      </c>
      <c r="BE87" s="145"/>
      <c r="BF87" s="4"/>
      <c r="BG87" s="4"/>
      <c r="BH87" s="4"/>
      <c r="BI87" s="50">
        <f t="shared" si="65"/>
        <v>68873.020833333328</v>
      </c>
      <c r="BJ87" s="50">
        <f t="shared" si="67"/>
        <v>0</v>
      </c>
      <c r="BK87" s="4"/>
      <c r="BL87" s="4"/>
    </row>
    <row r="88" spans="1:64" ht="22.9" customHeight="1" thickBot="1">
      <c r="A88" s="511" t="s">
        <v>77</v>
      </c>
      <c r="B88" s="95">
        <v>1</v>
      </c>
      <c r="C88" s="15" t="s">
        <v>78</v>
      </c>
      <c r="D88" s="16" t="s">
        <v>89</v>
      </c>
      <c r="E88" s="15"/>
      <c r="F88" s="41">
        <v>175367.49</v>
      </c>
      <c r="G88" s="19"/>
      <c r="H88" s="138">
        <f t="shared" si="40"/>
        <v>175367.49</v>
      </c>
      <c r="I88" s="17">
        <v>121492.23</v>
      </c>
      <c r="J88" s="19"/>
      <c r="K88" s="138">
        <f t="shared" si="25"/>
        <v>121492.23</v>
      </c>
      <c r="L88" s="17">
        <v>121492.23</v>
      </c>
      <c r="M88" s="19"/>
      <c r="N88" s="10">
        <f t="shared" ref="N88:N110" si="68">L88+M88</f>
        <v>121492.23</v>
      </c>
      <c r="O88" s="17">
        <v>130225.87</v>
      </c>
      <c r="P88" s="19"/>
      <c r="Q88" s="10">
        <f t="shared" ref="Q88:Q110" si="69">O88+P88</f>
        <v>130225.87</v>
      </c>
      <c r="R88" s="17">
        <v>121119.91</v>
      </c>
      <c r="S88" s="19"/>
      <c r="T88" s="10">
        <f t="shared" ref="T88:T110" si="70">R88+S88</f>
        <v>121119.91</v>
      </c>
      <c r="U88" s="17">
        <v>121119.91</v>
      </c>
      <c r="V88" s="19"/>
      <c r="W88" s="10">
        <f t="shared" ref="W88:W110" si="71">U88+V88</f>
        <v>121119.91</v>
      </c>
      <c r="X88" s="17">
        <v>134106.1</v>
      </c>
      <c r="Y88" s="19"/>
      <c r="Z88" s="13">
        <f t="shared" si="28"/>
        <v>134106.1</v>
      </c>
      <c r="AA88" s="17">
        <v>125891.25</v>
      </c>
      <c r="AB88" s="19"/>
      <c r="AC88" s="10">
        <f t="shared" ref="AC88:AC110" si="72">AA88+AB88</f>
        <v>125891.25</v>
      </c>
      <c r="AD88" s="17">
        <v>131455.94</v>
      </c>
      <c r="AE88" s="19"/>
      <c r="AF88" s="10">
        <f t="shared" ref="AF88:AF110" si="73">AD88+AE88</f>
        <v>131455.94</v>
      </c>
      <c r="AG88" s="17">
        <v>214383.06</v>
      </c>
      <c r="AH88" s="19"/>
      <c r="AI88" s="10">
        <f t="shared" ref="AI88:AI110" si="74">AG88+AH88</f>
        <v>214383.06</v>
      </c>
      <c r="AJ88" s="17">
        <v>263636.87</v>
      </c>
      <c r="AK88" s="19"/>
      <c r="AL88" s="10">
        <f t="shared" ref="AL88:AL110" si="75">AJ88+AK88</f>
        <v>263636.87</v>
      </c>
      <c r="AM88" s="17">
        <v>423605.23</v>
      </c>
      <c r="AN88" s="19"/>
      <c r="AO88" s="10">
        <f t="shared" ref="AO88:AO110" si="76">AM88+AN88</f>
        <v>423605.23</v>
      </c>
      <c r="AP88" s="17">
        <f t="shared" si="63"/>
        <v>2083896.0899999999</v>
      </c>
      <c r="AQ88" s="19">
        <f t="shared" si="64"/>
        <v>0</v>
      </c>
      <c r="AR88" s="10">
        <f t="shared" si="58"/>
        <v>2083896.0899999999</v>
      </c>
      <c r="AS88" s="195">
        <f t="shared" si="59"/>
        <v>139450.65</v>
      </c>
      <c r="AT88" s="138"/>
      <c r="AU88" s="280" t="e">
        <f t="shared" si="60"/>
        <v>#DIV/0!</v>
      </c>
      <c r="AV88" s="205">
        <f t="shared" si="61"/>
        <v>131802.94</v>
      </c>
      <c r="AW88" s="205"/>
      <c r="AX88" s="205" t="e">
        <f t="shared" si="34"/>
        <v>#DIV/0!</v>
      </c>
      <c r="AY88" s="228">
        <f t="shared" si="62"/>
        <v>131363.43666666665</v>
      </c>
      <c r="AZ88" s="228"/>
      <c r="BA88" s="228" t="e">
        <f t="shared" si="35"/>
        <v>#DIV/0!</v>
      </c>
      <c r="BB88" s="10">
        <f t="shared" si="66"/>
        <v>173658.00749999998</v>
      </c>
      <c r="BC88" s="10">
        <v>56674.36</v>
      </c>
      <c r="BD88" s="65">
        <f t="shared" si="36"/>
        <v>3.064137071861067</v>
      </c>
      <c r="BE88" s="144"/>
      <c r="BF88" s="4"/>
      <c r="BG88" s="4"/>
      <c r="BH88" s="4"/>
      <c r="BI88" s="50">
        <f t="shared" si="65"/>
        <v>173658.00749999998</v>
      </c>
      <c r="BJ88" s="50">
        <f t="shared" si="67"/>
        <v>0</v>
      </c>
      <c r="BK88" s="4"/>
      <c r="BL88" s="4"/>
    </row>
    <row r="89" spans="1:64" ht="34.5" customHeight="1" thickBot="1">
      <c r="A89" s="505"/>
      <c r="B89" s="105">
        <v>2</v>
      </c>
      <c r="C89" s="106" t="s">
        <v>250</v>
      </c>
      <c r="D89" s="130" t="s">
        <v>210</v>
      </c>
      <c r="E89" s="106"/>
      <c r="F89" s="81"/>
      <c r="G89" s="32"/>
      <c r="H89" s="141">
        <f t="shared" si="40"/>
        <v>0</v>
      </c>
      <c r="I89" s="31"/>
      <c r="J89" s="32"/>
      <c r="K89" s="141">
        <f t="shared" si="25"/>
        <v>0</v>
      </c>
      <c r="L89" s="34"/>
      <c r="M89" s="36"/>
      <c r="N89" s="13">
        <f t="shared" si="68"/>
        <v>0</v>
      </c>
      <c r="O89" s="42">
        <v>14025.38</v>
      </c>
      <c r="P89" s="44"/>
      <c r="Q89" s="268">
        <f t="shared" si="69"/>
        <v>14025.38</v>
      </c>
      <c r="R89" s="17">
        <v>0</v>
      </c>
      <c r="S89" s="36"/>
      <c r="T89" s="33">
        <f t="shared" si="70"/>
        <v>0</v>
      </c>
      <c r="U89" s="34"/>
      <c r="V89" s="36"/>
      <c r="W89" s="13">
        <f>U89+V89</f>
        <v>0</v>
      </c>
      <c r="X89" s="34"/>
      <c r="Y89" s="36"/>
      <c r="Z89" s="13">
        <f t="shared" si="28"/>
        <v>0</v>
      </c>
      <c r="AA89" s="34">
        <v>0</v>
      </c>
      <c r="AB89" s="36"/>
      <c r="AC89" s="13">
        <f>AA89+AB89</f>
        <v>0</v>
      </c>
      <c r="AD89" s="34">
        <v>0</v>
      </c>
      <c r="AE89" s="36"/>
      <c r="AF89" s="13">
        <f>AD89+AE89</f>
        <v>0</v>
      </c>
      <c r="AG89" s="34"/>
      <c r="AH89" s="36"/>
      <c r="AI89" s="13">
        <f>AG89+AH89</f>
        <v>0</v>
      </c>
      <c r="AJ89" s="34">
        <v>0</v>
      </c>
      <c r="AK89" s="36"/>
      <c r="AL89" s="13">
        <f>AJ89+AK89</f>
        <v>0</v>
      </c>
      <c r="AM89" s="34">
        <v>0</v>
      </c>
      <c r="AN89" s="36"/>
      <c r="AO89" s="13">
        <f>AM89+AN89</f>
        <v>0</v>
      </c>
      <c r="AP89" s="17">
        <f t="shared" si="63"/>
        <v>14025.38</v>
      </c>
      <c r="AQ89" s="19">
        <f t="shared" si="64"/>
        <v>0</v>
      </c>
      <c r="AR89" s="13">
        <f>AP89+AQ89</f>
        <v>14025.38</v>
      </c>
      <c r="AS89" s="198">
        <f>(F89+I89+L89)/3</f>
        <v>0</v>
      </c>
      <c r="AT89" s="140"/>
      <c r="AU89" s="286" t="e">
        <f>AS89/AT89</f>
        <v>#DIV/0!</v>
      </c>
      <c r="AV89" s="211">
        <f>(F89+I89+L89+O89+R89+U89)/1</f>
        <v>14025.38</v>
      </c>
      <c r="AW89" s="208"/>
      <c r="AX89" s="208" t="e">
        <f>AV89/AW89</f>
        <v>#DIV/0!</v>
      </c>
      <c r="AY89" s="230">
        <f>(F89+I89+L89+O89+R89+U89+X89+AA89+AD89)/1</f>
        <v>14025.38</v>
      </c>
      <c r="AZ89" s="229"/>
      <c r="BA89" s="229" t="e">
        <f>AY89/AZ89</f>
        <v>#DIV/0!</v>
      </c>
      <c r="BB89" s="13">
        <f>AP89/1</f>
        <v>14025.38</v>
      </c>
      <c r="BC89" s="10">
        <v>56674.36</v>
      </c>
      <c r="BD89" s="51">
        <f>BB89/BC89</f>
        <v>0.24747310776866291</v>
      </c>
      <c r="BE89" s="145"/>
      <c r="BF89" s="4"/>
      <c r="BG89" s="4"/>
      <c r="BH89" s="4"/>
      <c r="BI89" s="50">
        <f t="shared" si="65"/>
        <v>1168.7816666666665</v>
      </c>
      <c r="BJ89" s="50">
        <f>BB89-BI89</f>
        <v>12856.598333333333</v>
      </c>
      <c r="BK89" s="4"/>
      <c r="BL89" s="4"/>
    </row>
    <row r="90" spans="1:64" ht="34.5" customHeight="1" thickBot="1">
      <c r="A90" s="512"/>
      <c r="B90" s="327">
        <v>3</v>
      </c>
      <c r="C90" s="431" t="s">
        <v>240</v>
      </c>
      <c r="D90" s="339" t="s">
        <v>239</v>
      </c>
      <c r="E90" s="431" t="s">
        <v>249</v>
      </c>
      <c r="F90" s="80"/>
      <c r="G90" s="36"/>
      <c r="H90" s="172"/>
      <c r="I90" s="34"/>
      <c r="J90" s="36"/>
      <c r="K90" s="265"/>
      <c r="L90" s="264"/>
      <c r="M90" s="264"/>
      <c r="N90" s="160"/>
      <c r="O90" s="34"/>
      <c r="P90" s="36"/>
      <c r="Q90" s="161"/>
      <c r="R90" s="66"/>
      <c r="S90" s="264"/>
      <c r="T90" s="161"/>
      <c r="U90" s="264"/>
      <c r="V90" s="264"/>
      <c r="W90" s="295"/>
      <c r="X90" s="264"/>
      <c r="Y90" s="264"/>
      <c r="Z90" s="295"/>
      <c r="AA90" s="264"/>
      <c r="AB90" s="264"/>
      <c r="AC90" s="295"/>
      <c r="AD90" s="264">
        <v>28717.9</v>
      </c>
      <c r="AE90" s="264">
        <v>28118.240000000002</v>
      </c>
      <c r="AF90" s="13">
        <f>AD90+AE90</f>
        <v>56836.14</v>
      </c>
      <c r="AG90" s="264">
        <v>29527.27</v>
      </c>
      <c r="AH90" s="264">
        <v>35320.39</v>
      </c>
      <c r="AI90" s="295">
        <f>AG90+AH90</f>
        <v>64847.66</v>
      </c>
      <c r="AJ90" s="264">
        <v>27508.81</v>
      </c>
      <c r="AK90" s="264">
        <v>24810.17</v>
      </c>
      <c r="AL90" s="13">
        <f>AJ90+AK90</f>
        <v>52318.979999999996</v>
      </c>
      <c r="AM90" s="264">
        <v>27508.81</v>
      </c>
      <c r="AN90" s="264">
        <v>38475.410000000003</v>
      </c>
      <c r="AO90" s="160">
        <f>AM90+AN90</f>
        <v>65984.22</v>
      </c>
      <c r="AP90" s="17">
        <f t="shared" si="63"/>
        <v>113262.79</v>
      </c>
      <c r="AQ90" s="19"/>
      <c r="AR90" s="13">
        <f>AP90+AQ90</f>
        <v>113262.79</v>
      </c>
      <c r="AS90" s="198">
        <f>(F90+I90+L90)/3</f>
        <v>0</v>
      </c>
      <c r="AT90" s="140"/>
      <c r="AU90" s="283"/>
      <c r="AV90" s="211">
        <f>(F90+I90+L90+O90+R90+U90)/1</f>
        <v>0</v>
      </c>
      <c r="AW90" s="208"/>
      <c r="AX90" s="208" t="e">
        <f>AV90/AW90</f>
        <v>#DIV/0!</v>
      </c>
      <c r="AY90" s="230">
        <f>(F90+I90+L90+O90+R90+U90+X90+AA90+AD90)/1</f>
        <v>28717.9</v>
      </c>
      <c r="AZ90" s="229"/>
      <c r="BA90" s="229" t="e">
        <f>AY90/AZ90</f>
        <v>#DIV/0!</v>
      </c>
      <c r="BB90" s="13">
        <f>AP90/4</f>
        <v>28315.697499999998</v>
      </c>
      <c r="BC90" s="10">
        <v>56674.36</v>
      </c>
      <c r="BD90" s="51">
        <f>BB90/BC90</f>
        <v>0.4996209485206361</v>
      </c>
      <c r="BE90" s="145"/>
      <c r="BF90" s="4"/>
      <c r="BG90" s="4"/>
      <c r="BH90" s="4"/>
      <c r="BI90" s="50"/>
      <c r="BJ90" s="50"/>
      <c r="BK90" s="4"/>
      <c r="BL90" s="4"/>
    </row>
    <row r="91" spans="1:64" ht="29.25" customHeight="1" thickBot="1">
      <c r="A91" s="506"/>
      <c r="B91" s="108">
        <v>4</v>
      </c>
      <c r="C91" s="110" t="s">
        <v>251</v>
      </c>
      <c r="D91" s="109" t="s">
        <v>178</v>
      </c>
      <c r="E91" s="110"/>
      <c r="F91" s="67">
        <v>27859.5</v>
      </c>
      <c r="G91" s="44"/>
      <c r="H91" s="153">
        <f t="shared" si="40"/>
        <v>27859.5</v>
      </c>
      <c r="I91" s="42">
        <v>28357.46</v>
      </c>
      <c r="J91" s="44"/>
      <c r="K91" s="200">
        <f t="shared" si="25"/>
        <v>28357.46</v>
      </c>
      <c r="L91" s="264">
        <v>28694.959999999999</v>
      </c>
      <c r="M91" s="264"/>
      <c r="N91" s="160">
        <f t="shared" si="68"/>
        <v>28694.959999999999</v>
      </c>
      <c r="O91" s="27">
        <v>28399.66</v>
      </c>
      <c r="P91" s="29"/>
      <c r="Q91" s="162">
        <f t="shared" si="69"/>
        <v>28399.66</v>
      </c>
      <c r="R91" s="264">
        <v>28315.66</v>
      </c>
      <c r="S91" s="264"/>
      <c r="T91" s="161">
        <f t="shared" si="70"/>
        <v>28315.66</v>
      </c>
      <c r="U91" s="264">
        <v>28279.46</v>
      </c>
      <c r="V91" s="264"/>
      <c r="W91" s="295">
        <f t="shared" si="71"/>
        <v>28279.46</v>
      </c>
      <c r="X91" s="264">
        <v>14565</v>
      </c>
      <c r="Y91" s="264"/>
      <c r="Z91" s="295">
        <f t="shared" si="28"/>
        <v>14565</v>
      </c>
      <c r="AA91" s="264">
        <v>3884</v>
      </c>
      <c r="AB91" s="264"/>
      <c r="AC91" s="430">
        <f t="shared" si="72"/>
        <v>3884</v>
      </c>
      <c r="AD91" s="264">
        <v>0</v>
      </c>
      <c r="AE91" s="264"/>
      <c r="AF91" s="430">
        <f t="shared" si="73"/>
        <v>0</v>
      </c>
      <c r="AG91" s="264">
        <v>0</v>
      </c>
      <c r="AH91" s="264"/>
      <c r="AI91" s="430">
        <f t="shared" si="74"/>
        <v>0</v>
      </c>
      <c r="AJ91" s="264">
        <v>28281.67</v>
      </c>
      <c r="AK91" s="264"/>
      <c r="AL91" s="430">
        <f t="shared" si="75"/>
        <v>28281.67</v>
      </c>
      <c r="AM91" s="264">
        <v>0</v>
      </c>
      <c r="AN91" s="264"/>
      <c r="AO91" s="429">
        <f t="shared" si="76"/>
        <v>0</v>
      </c>
      <c r="AP91" s="17">
        <f t="shared" si="63"/>
        <v>216637.37</v>
      </c>
      <c r="AQ91" s="19">
        <f t="shared" si="64"/>
        <v>0</v>
      </c>
      <c r="AR91" s="14">
        <f t="shared" si="58"/>
        <v>216637.37</v>
      </c>
      <c r="AS91" s="199">
        <f t="shared" si="59"/>
        <v>28303.973333333332</v>
      </c>
      <c r="AT91" s="141"/>
      <c r="AU91" s="287" t="e">
        <f t="shared" si="60"/>
        <v>#DIV/0!</v>
      </c>
      <c r="AV91" s="211">
        <f>(F91+I91+L91+O91+R91+U91)/6</f>
        <v>28317.783333333329</v>
      </c>
      <c r="AW91" s="209"/>
      <c r="AX91" s="209" t="e">
        <f t="shared" si="34"/>
        <v>#DIV/0!</v>
      </c>
      <c r="AY91" s="232">
        <f>(F91+I91+L91+O91+R91+U91+X91+AA91+AD91)/9</f>
        <v>20928.411111111109</v>
      </c>
      <c r="AZ91" s="232"/>
      <c r="BA91" s="232" t="e">
        <f t="shared" si="35"/>
        <v>#DIV/0!</v>
      </c>
      <c r="BB91" s="14">
        <f>AP91/11</f>
        <v>19694.306363636362</v>
      </c>
      <c r="BC91" s="10">
        <v>56674.36</v>
      </c>
      <c r="BD91" s="51">
        <f t="shared" si="36"/>
        <v>0.34749940473322261</v>
      </c>
      <c r="BE91" s="145"/>
      <c r="BF91" s="4"/>
      <c r="BG91" s="4"/>
      <c r="BH91" s="4"/>
      <c r="BI91" s="50">
        <f t="shared" si="65"/>
        <v>18053.114166666666</v>
      </c>
      <c r="BJ91" s="50">
        <f t="shared" si="67"/>
        <v>1641.1921969696959</v>
      </c>
      <c r="BK91" s="4"/>
      <c r="BL91" s="4"/>
    </row>
    <row r="92" spans="1:64" ht="48.75" customHeight="1" thickBot="1">
      <c r="A92" s="511" t="s">
        <v>182</v>
      </c>
      <c r="B92" s="99">
        <v>1</v>
      </c>
      <c r="C92" s="340" t="s">
        <v>153</v>
      </c>
      <c r="D92" s="298" t="s">
        <v>106</v>
      </c>
      <c r="E92" s="314"/>
      <c r="F92" s="80">
        <v>99534.79</v>
      </c>
      <c r="G92" s="36"/>
      <c r="H92" s="153">
        <f t="shared" si="40"/>
        <v>99534.79</v>
      </c>
      <c r="I92" s="34">
        <v>79534.789999999994</v>
      </c>
      <c r="J92" s="36"/>
      <c r="K92" s="139">
        <f t="shared" ref="K92:K111" si="77">I92+J92</f>
        <v>79534.789999999994</v>
      </c>
      <c r="L92" s="60">
        <v>56810.559999999998</v>
      </c>
      <c r="M92" s="62"/>
      <c r="N92" s="13">
        <f t="shared" si="68"/>
        <v>56810.559999999998</v>
      </c>
      <c r="O92" s="60">
        <v>65891.5</v>
      </c>
      <c r="P92" s="62"/>
      <c r="Q92" s="63">
        <f t="shared" si="69"/>
        <v>65891.5</v>
      </c>
      <c r="R92" s="60">
        <v>80534.05</v>
      </c>
      <c r="S92" s="62"/>
      <c r="T92" s="63">
        <f t="shared" si="70"/>
        <v>80534.05</v>
      </c>
      <c r="U92" s="60">
        <v>80534.05</v>
      </c>
      <c r="V92" s="62"/>
      <c r="W92" s="63">
        <f t="shared" si="71"/>
        <v>80534.05</v>
      </c>
      <c r="X92" s="60">
        <v>81032.11</v>
      </c>
      <c r="Y92" s="62"/>
      <c r="Z92" s="13">
        <f t="shared" si="28"/>
        <v>81032.11</v>
      </c>
      <c r="AA92" s="60">
        <v>83079.100000000006</v>
      </c>
      <c r="AB92" s="62"/>
      <c r="AC92" s="33">
        <f t="shared" si="72"/>
        <v>83079.100000000006</v>
      </c>
      <c r="AD92" s="60">
        <v>70672.75</v>
      </c>
      <c r="AE92" s="62"/>
      <c r="AF92" s="33">
        <f t="shared" si="73"/>
        <v>70672.75</v>
      </c>
      <c r="AG92" s="60">
        <v>76551.42</v>
      </c>
      <c r="AH92" s="62"/>
      <c r="AI92" s="33">
        <f t="shared" si="74"/>
        <v>76551.42</v>
      </c>
      <c r="AJ92" s="60">
        <v>69452.2</v>
      </c>
      <c r="AK92" s="61"/>
      <c r="AL92" s="63">
        <f t="shared" si="75"/>
        <v>69452.2</v>
      </c>
      <c r="AM92" s="60">
        <v>129452.2</v>
      </c>
      <c r="AN92" s="62"/>
      <c r="AO92" s="63">
        <f t="shared" si="76"/>
        <v>129452.2</v>
      </c>
      <c r="AP92" s="17">
        <f t="shared" si="63"/>
        <v>973079.5199999999</v>
      </c>
      <c r="AQ92" s="19">
        <f t="shared" si="64"/>
        <v>0</v>
      </c>
      <c r="AR92" s="13">
        <f t="shared" si="58"/>
        <v>973079.5199999999</v>
      </c>
      <c r="AS92" s="200">
        <f t="shared" si="59"/>
        <v>78626.713333333333</v>
      </c>
      <c r="AT92" s="153"/>
      <c r="AU92" s="286" t="e">
        <f t="shared" si="60"/>
        <v>#DIV/0!</v>
      </c>
      <c r="AV92" s="211">
        <f t="shared" si="61"/>
        <v>77139.956666666665</v>
      </c>
      <c r="AW92" s="211"/>
      <c r="AX92" s="211" t="e">
        <f t="shared" ref="AX92:AX98" si="78">AV92/AW92</f>
        <v>#DIV/0!</v>
      </c>
      <c r="AY92" s="230">
        <f t="shared" si="62"/>
        <v>77513.744444444441</v>
      </c>
      <c r="AZ92" s="230"/>
      <c r="BA92" s="230" t="e">
        <f t="shared" ref="BA92:BA98" si="79">AY92/AZ92</f>
        <v>#DIV/0!</v>
      </c>
      <c r="BB92" s="13">
        <f>AP92/12</f>
        <v>81089.959999999992</v>
      </c>
      <c r="BC92" s="33">
        <v>43195.74</v>
      </c>
      <c r="BD92" s="82">
        <f>BB92/BC93</f>
        <v>1.8772675268440822</v>
      </c>
      <c r="BE92" s="144"/>
      <c r="BF92" s="46"/>
      <c r="BG92" s="4"/>
      <c r="BH92" s="4"/>
      <c r="BI92" s="50">
        <f t="shared" si="65"/>
        <v>81089.959999999992</v>
      </c>
      <c r="BJ92" s="50">
        <f>BB92-BI92</f>
        <v>0</v>
      </c>
      <c r="BK92" s="4"/>
      <c r="BL92" s="4"/>
    </row>
    <row r="93" spans="1:64" ht="48.75" customHeight="1" thickBot="1">
      <c r="A93" s="506"/>
      <c r="B93" s="99">
        <v>2</v>
      </c>
      <c r="C93" s="125" t="s">
        <v>241</v>
      </c>
      <c r="D93" s="339" t="s">
        <v>140</v>
      </c>
      <c r="E93" s="323" t="s">
        <v>206</v>
      </c>
      <c r="F93" s="264">
        <v>48500.76</v>
      </c>
      <c r="G93" s="264">
        <v>26478.69</v>
      </c>
      <c r="H93" s="308">
        <f t="shared" si="40"/>
        <v>74979.45</v>
      </c>
      <c r="I93" s="264">
        <v>48500.76</v>
      </c>
      <c r="J93" s="264">
        <v>26478.69</v>
      </c>
      <c r="K93" s="308">
        <f t="shared" si="77"/>
        <v>74979.45</v>
      </c>
      <c r="L93" s="264">
        <v>47936.77</v>
      </c>
      <c r="M93" s="264">
        <v>26478.69</v>
      </c>
      <c r="N93" s="295">
        <f t="shared" si="68"/>
        <v>74415.459999999992</v>
      </c>
      <c r="O93" s="264">
        <v>30583.8</v>
      </c>
      <c r="P93" s="264">
        <v>12453.85</v>
      </c>
      <c r="Q93" s="337">
        <f t="shared" si="69"/>
        <v>43037.65</v>
      </c>
      <c r="R93" s="264">
        <v>48691.16</v>
      </c>
      <c r="S93" s="264">
        <v>19570.330000000002</v>
      </c>
      <c r="T93" s="161">
        <f t="shared" si="70"/>
        <v>68261.490000000005</v>
      </c>
      <c r="U93" s="264">
        <v>48691.16</v>
      </c>
      <c r="V93" s="264">
        <v>19570.330000000002</v>
      </c>
      <c r="W93" s="161">
        <f t="shared" si="71"/>
        <v>68261.490000000005</v>
      </c>
      <c r="X93" s="264">
        <v>50592</v>
      </c>
      <c r="Y93" s="264">
        <v>26053.33</v>
      </c>
      <c r="Z93" s="295">
        <f t="shared" si="28"/>
        <v>76645.33</v>
      </c>
      <c r="AA93" s="264">
        <v>50074.51</v>
      </c>
      <c r="AB93" s="264">
        <v>24445.55</v>
      </c>
      <c r="AC93" s="161">
        <f t="shared" si="72"/>
        <v>74520.06</v>
      </c>
      <c r="AD93" s="81">
        <v>0</v>
      </c>
      <c r="AE93" s="264"/>
      <c r="AF93" s="161">
        <f t="shared" si="73"/>
        <v>0</v>
      </c>
      <c r="AG93" s="264"/>
      <c r="AH93" s="264"/>
      <c r="AI93" s="161">
        <f t="shared" si="74"/>
        <v>0</v>
      </c>
      <c r="AJ93" s="264">
        <v>0</v>
      </c>
      <c r="AK93" s="264"/>
      <c r="AL93" s="161">
        <f t="shared" si="75"/>
        <v>0</v>
      </c>
      <c r="AM93" s="264">
        <v>0</v>
      </c>
      <c r="AN93" s="264"/>
      <c r="AO93" s="161">
        <f t="shared" si="76"/>
        <v>0</v>
      </c>
      <c r="AP93" s="17">
        <f t="shared" si="63"/>
        <v>373570.92000000004</v>
      </c>
      <c r="AQ93" s="19">
        <f t="shared" si="64"/>
        <v>181529.46</v>
      </c>
      <c r="AR93" s="13">
        <f t="shared" si="58"/>
        <v>555100.38</v>
      </c>
      <c r="AS93" s="200">
        <f t="shared" si="59"/>
        <v>48312.763333333336</v>
      </c>
      <c r="AT93" s="172"/>
      <c r="AU93" s="286" t="e">
        <f t="shared" si="60"/>
        <v>#DIV/0!</v>
      </c>
      <c r="AV93" s="211">
        <f t="shared" si="61"/>
        <v>45484.068333333336</v>
      </c>
      <c r="AW93" s="210"/>
      <c r="AX93" s="211" t="e">
        <f t="shared" si="78"/>
        <v>#DIV/0!</v>
      </c>
      <c r="AY93" s="230">
        <f>(F93+I93+L93+O93+R93+U93+X93+AA93+AD93)/8</f>
        <v>46696.365000000005</v>
      </c>
      <c r="AZ93" s="233"/>
      <c r="BA93" s="230" t="e">
        <f t="shared" si="79"/>
        <v>#DIV/0!</v>
      </c>
      <c r="BB93" s="13">
        <f>AP93/8</f>
        <v>46696.365000000005</v>
      </c>
      <c r="BC93" s="312">
        <v>43195.74</v>
      </c>
      <c r="BD93" s="313">
        <f>BB93/BC94</f>
        <v>0.64628757773181911</v>
      </c>
      <c r="BE93" s="144"/>
      <c r="BF93" s="46"/>
      <c r="BG93" s="4"/>
      <c r="BH93" s="4"/>
      <c r="BI93" s="50"/>
      <c r="BJ93" s="50"/>
      <c r="BK93" s="4"/>
      <c r="BL93" s="4"/>
    </row>
    <row r="94" spans="1:64" ht="30.75" customHeight="1" thickBot="1">
      <c r="A94" s="505" t="s">
        <v>85</v>
      </c>
      <c r="B94" s="112">
        <v>1</v>
      </c>
      <c r="C94" s="103" t="s">
        <v>86</v>
      </c>
      <c r="D94" s="103" t="s">
        <v>80</v>
      </c>
      <c r="E94" s="324"/>
      <c r="F94" s="264">
        <v>126809.42</v>
      </c>
      <c r="G94" s="264"/>
      <c r="H94" s="319">
        <f>F94+G94</f>
        <v>126809.42</v>
      </c>
      <c r="I94" s="264">
        <v>101809.42</v>
      </c>
      <c r="J94" s="264"/>
      <c r="K94" s="319">
        <f t="shared" si="77"/>
        <v>101809.42</v>
      </c>
      <c r="L94" s="264">
        <v>94228.800000000003</v>
      </c>
      <c r="M94" s="264"/>
      <c r="N94" s="295">
        <f t="shared" si="68"/>
        <v>94228.800000000003</v>
      </c>
      <c r="O94" s="264">
        <v>109830.02</v>
      </c>
      <c r="P94" s="264"/>
      <c r="Q94" s="338">
        <f t="shared" si="69"/>
        <v>109830.02</v>
      </c>
      <c r="R94" s="264">
        <v>105633.1</v>
      </c>
      <c r="S94" s="264"/>
      <c r="T94" s="161">
        <f t="shared" si="70"/>
        <v>105633.1</v>
      </c>
      <c r="U94" s="264">
        <v>19570.330000000002</v>
      </c>
      <c r="V94" s="264"/>
      <c r="W94" s="161">
        <f t="shared" si="71"/>
        <v>19570.330000000002</v>
      </c>
      <c r="X94" s="264">
        <v>118563.04</v>
      </c>
      <c r="Y94" s="264"/>
      <c r="Z94" s="295">
        <f t="shared" si="28"/>
        <v>118563.04</v>
      </c>
      <c r="AA94" s="264">
        <v>106472.2</v>
      </c>
      <c r="AB94" s="264"/>
      <c r="AC94" s="161">
        <f t="shared" si="72"/>
        <v>106472.2</v>
      </c>
      <c r="AD94" s="66">
        <v>60066.99</v>
      </c>
      <c r="AE94" s="29"/>
      <c r="AF94" s="13">
        <f t="shared" si="73"/>
        <v>60066.99</v>
      </c>
      <c r="AG94" s="27">
        <v>117718.36</v>
      </c>
      <c r="AH94" s="29"/>
      <c r="AI94" s="13">
        <f t="shared" si="74"/>
        <v>117718.36</v>
      </c>
      <c r="AJ94" s="27">
        <v>104265.74</v>
      </c>
      <c r="AK94" s="28"/>
      <c r="AL94" s="13">
        <f t="shared" si="75"/>
        <v>104265.74</v>
      </c>
      <c r="AM94" s="27">
        <v>264576.06</v>
      </c>
      <c r="AN94" s="29"/>
      <c r="AO94" s="13">
        <f t="shared" si="76"/>
        <v>264576.06</v>
      </c>
      <c r="AP94" s="17">
        <f t="shared" si="63"/>
        <v>1329543.48</v>
      </c>
      <c r="AQ94" s="19">
        <f t="shared" si="64"/>
        <v>0</v>
      </c>
      <c r="AR94" s="10">
        <f t="shared" si="58"/>
        <v>1329543.48</v>
      </c>
      <c r="AS94" s="195">
        <f t="shared" si="59"/>
        <v>107615.88</v>
      </c>
      <c r="AT94" s="138"/>
      <c r="AU94" s="280" t="e">
        <f t="shared" si="60"/>
        <v>#DIV/0!</v>
      </c>
      <c r="AV94" s="205">
        <f t="shared" si="61"/>
        <v>92980.181666666656</v>
      </c>
      <c r="AW94" s="205"/>
      <c r="AX94" s="205" t="e">
        <f t="shared" si="78"/>
        <v>#DIV/0!</v>
      </c>
      <c r="AY94" s="228">
        <f t="shared" si="62"/>
        <v>93664.813333333324</v>
      </c>
      <c r="AZ94" s="228"/>
      <c r="BA94" s="228" t="e">
        <f t="shared" si="79"/>
        <v>#DIV/0!</v>
      </c>
      <c r="BB94" s="10">
        <f>AP94/12</f>
        <v>110795.29</v>
      </c>
      <c r="BC94" s="13">
        <v>72253.23</v>
      </c>
      <c r="BD94" s="51">
        <f t="shared" si="36"/>
        <v>1.5334302701761569</v>
      </c>
      <c r="BE94" s="144"/>
      <c r="BF94" s="4"/>
      <c r="BG94" s="4"/>
      <c r="BH94" s="166" t="e">
        <f>BF94/BG94</f>
        <v>#DIV/0!</v>
      </c>
      <c r="BI94" s="50">
        <f t="shared" si="65"/>
        <v>110795.29</v>
      </c>
      <c r="BJ94" s="50">
        <f>BB94-BI94</f>
        <v>0</v>
      </c>
      <c r="BK94" s="4"/>
      <c r="BL94" s="4"/>
    </row>
    <row r="95" spans="1:64" ht="30.75" customHeight="1" thickBot="1">
      <c r="A95" s="505"/>
      <c r="B95" s="102">
        <v>2</v>
      </c>
      <c r="C95" s="122"/>
      <c r="D95" s="106"/>
      <c r="E95" s="122"/>
      <c r="F95" s="81"/>
      <c r="G95" s="59"/>
      <c r="H95" s="140">
        <f>F95+G95</f>
        <v>0</v>
      </c>
      <c r="I95" s="80"/>
      <c r="J95" s="29"/>
      <c r="K95" s="140">
        <f t="shared" si="77"/>
        <v>0</v>
      </c>
      <c r="L95" s="27"/>
      <c r="M95" s="29"/>
      <c r="N95" s="14">
        <f t="shared" si="68"/>
        <v>0</v>
      </c>
      <c r="O95" s="27"/>
      <c r="P95" s="29"/>
      <c r="Q95" s="14">
        <f t="shared" si="69"/>
        <v>0</v>
      </c>
      <c r="R95" s="34"/>
      <c r="S95" s="29"/>
      <c r="T95" s="14">
        <f t="shared" si="70"/>
        <v>0</v>
      </c>
      <c r="U95" s="27"/>
      <c r="V95" s="29"/>
      <c r="W95" s="13">
        <f t="shared" si="71"/>
        <v>0</v>
      </c>
      <c r="X95" s="27"/>
      <c r="Y95" s="29"/>
      <c r="Z95" s="13">
        <f t="shared" si="28"/>
        <v>0</v>
      </c>
      <c r="AA95" s="27"/>
      <c r="AB95" s="29"/>
      <c r="AC95" s="14">
        <f t="shared" si="72"/>
        <v>0</v>
      </c>
      <c r="AD95" s="27"/>
      <c r="AE95" s="29"/>
      <c r="AF95" s="14">
        <f t="shared" si="73"/>
        <v>0</v>
      </c>
      <c r="AG95" s="27"/>
      <c r="AH95" s="29"/>
      <c r="AI95" s="14">
        <f t="shared" si="74"/>
        <v>0</v>
      </c>
      <c r="AJ95" s="27"/>
      <c r="AK95" s="28"/>
      <c r="AL95" s="14">
        <f t="shared" si="75"/>
        <v>0</v>
      </c>
      <c r="AM95" s="27"/>
      <c r="AN95" s="29"/>
      <c r="AO95" s="14">
        <f t="shared" si="76"/>
        <v>0</v>
      </c>
      <c r="AP95" s="17">
        <f t="shared" si="63"/>
        <v>0</v>
      </c>
      <c r="AQ95" s="19">
        <f t="shared" si="64"/>
        <v>0</v>
      </c>
      <c r="AR95" s="14">
        <f t="shared" si="58"/>
        <v>0</v>
      </c>
      <c r="AS95" s="199">
        <f>(F95+I95+L95)/1</f>
        <v>0</v>
      </c>
      <c r="AT95" s="141"/>
      <c r="AU95" s="287" t="e">
        <f t="shared" si="60"/>
        <v>#DIV/0!</v>
      </c>
      <c r="AV95" s="209">
        <f>(F95+I95+L95+O95+R95+U95)/1</f>
        <v>0</v>
      </c>
      <c r="AW95" s="209"/>
      <c r="AX95" s="209" t="e">
        <f t="shared" si="78"/>
        <v>#DIV/0!</v>
      </c>
      <c r="AY95" s="232">
        <f>(F95+I95+L95+O95+R95+U95+X95+AA95+AD95)/1</f>
        <v>0</v>
      </c>
      <c r="AZ95" s="232"/>
      <c r="BA95" s="232" t="e">
        <f t="shared" si="79"/>
        <v>#DIV/0!</v>
      </c>
      <c r="BB95" s="14">
        <f>AP95/1</f>
        <v>0</v>
      </c>
      <c r="BC95" s="13"/>
      <c r="BD95" s="51" t="e">
        <f t="shared" si="36"/>
        <v>#DIV/0!</v>
      </c>
      <c r="BE95" s="144"/>
      <c r="BF95" s="4"/>
      <c r="BG95" s="4"/>
      <c r="BH95" s="166"/>
      <c r="BI95" s="50">
        <f t="shared" si="65"/>
        <v>0</v>
      </c>
      <c r="BJ95" s="50"/>
      <c r="BK95" s="4"/>
      <c r="BL95" s="4"/>
    </row>
    <row r="96" spans="1:64" ht="37.5" customHeight="1" thickBot="1">
      <c r="A96" s="505"/>
      <c r="B96" s="102">
        <v>3</v>
      </c>
      <c r="C96" s="103" t="s">
        <v>252</v>
      </c>
      <c r="D96" s="106" t="s">
        <v>107</v>
      </c>
      <c r="E96" s="104"/>
      <c r="F96" s="66">
        <v>77300.98</v>
      </c>
      <c r="G96" s="29"/>
      <c r="H96" s="140">
        <f t="shared" si="40"/>
        <v>77300.98</v>
      </c>
      <c r="I96" s="31">
        <v>76130.990000000005</v>
      </c>
      <c r="J96" s="32"/>
      <c r="K96" s="140">
        <f t="shared" si="77"/>
        <v>76130.990000000005</v>
      </c>
      <c r="L96" s="31">
        <v>76442.990000000005</v>
      </c>
      <c r="M96" s="32"/>
      <c r="N96" s="14">
        <f t="shared" si="68"/>
        <v>76442.990000000005</v>
      </c>
      <c r="O96" s="31">
        <v>76037.39</v>
      </c>
      <c r="P96" s="32"/>
      <c r="Q96" s="14">
        <f t="shared" si="69"/>
        <v>76037.39</v>
      </c>
      <c r="R96" s="31">
        <v>75265.19</v>
      </c>
      <c r="S96" s="32"/>
      <c r="T96" s="14">
        <f t="shared" si="70"/>
        <v>75265.19</v>
      </c>
      <c r="U96" s="31">
        <v>77169.73</v>
      </c>
      <c r="V96" s="32"/>
      <c r="W96" s="13">
        <f t="shared" si="71"/>
        <v>77169.73</v>
      </c>
      <c r="X96" s="31">
        <v>78706.850000000006</v>
      </c>
      <c r="Y96" s="32"/>
      <c r="Z96" s="13">
        <f t="shared" si="28"/>
        <v>78706.850000000006</v>
      </c>
      <c r="AA96" s="31">
        <v>79800.679999999993</v>
      </c>
      <c r="AB96" s="32"/>
      <c r="AC96" s="14">
        <f t="shared" si="72"/>
        <v>79800.679999999993</v>
      </c>
      <c r="AD96" s="31"/>
      <c r="AE96" s="32"/>
      <c r="AF96" s="14">
        <f t="shared" si="73"/>
        <v>0</v>
      </c>
      <c r="AG96" s="31"/>
      <c r="AH96" s="32"/>
      <c r="AI96" s="14">
        <f t="shared" si="74"/>
        <v>0</v>
      </c>
      <c r="AJ96" s="31"/>
      <c r="AK96" s="8"/>
      <c r="AL96" s="14">
        <f t="shared" si="75"/>
        <v>0</v>
      </c>
      <c r="AM96" s="31">
        <v>0</v>
      </c>
      <c r="AN96" s="32"/>
      <c r="AO96" s="14">
        <f t="shared" si="76"/>
        <v>0</v>
      </c>
      <c r="AP96" s="17">
        <f t="shared" si="63"/>
        <v>616854.80000000005</v>
      </c>
      <c r="AQ96" s="19">
        <f t="shared" si="64"/>
        <v>0</v>
      </c>
      <c r="AR96" s="14">
        <f t="shared" si="58"/>
        <v>616854.80000000005</v>
      </c>
      <c r="AS96" s="199">
        <f t="shared" si="59"/>
        <v>76624.986666666679</v>
      </c>
      <c r="AT96" s="141"/>
      <c r="AU96" s="287" t="e">
        <f t="shared" si="60"/>
        <v>#DIV/0!</v>
      </c>
      <c r="AV96" s="209">
        <f t="shared" si="61"/>
        <v>76391.21166666667</v>
      </c>
      <c r="AW96" s="209"/>
      <c r="AX96" s="209" t="e">
        <f t="shared" si="78"/>
        <v>#DIV/0!</v>
      </c>
      <c r="AY96" s="232">
        <f>(F96+I96+L96+O96+R96+U96+X96+AA96+AD96)/8</f>
        <v>77106.850000000006</v>
      </c>
      <c r="AZ96" s="232"/>
      <c r="BA96" s="232" t="e">
        <f t="shared" si="79"/>
        <v>#DIV/0!</v>
      </c>
      <c r="BB96" s="14">
        <f>AP96/8</f>
        <v>77106.850000000006</v>
      </c>
      <c r="BC96" s="13">
        <v>72253.23</v>
      </c>
      <c r="BD96" s="55">
        <f t="shared" si="36"/>
        <v>1.0671751283645037</v>
      </c>
      <c r="BE96" s="145"/>
      <c r="BF96" s="4"/>
      <c r="BG96" s="4"/>
      <c r="BH96" s="4"/>
      <c r="BI96" s="50">
        <f t="shared" si="65"/>
        <v>51404.566666666673</v>
      </c>
      <c r="BJ96" s="50">
        <f>BB96-BI96</f>
        <v>25702.283333333333</v>
      </c>
      <c r="BK96" s="4"/>
      <c r="BL96" s="4"/>
    </row>
    <row r="97" spans="1:64" ht="30" thickBot="1">
      <c r="A97" s="505"/>
      <c r="B97" s="102">
        <v>4</v>
      </c>
      <c r="C97" s="103" t="s">
        <v>192</v>
      </c>
      <c r="D97" s="104" t="s">
        <v>140</v>
      </c>
      <c r="E97" s="104"/>
      <c r="F97" s="66">
        <v>92900.26</v>
      </c>
      <c r="G97" s="29"/>
      <c r="H97" s="140">
        <f>F97+G97</f>
        <v>92900.26</v>
      </c>
      <c r="I97" s="60">
        <v>92690.26</v>
      </c>
      <c r="J97" s="62"/>
      <c r="K97" s="172">
        <f t="shared" si="77"/>
        <v>92690.26</v>
      </c>
      <c r="L97" s="60">
        <v>94745.84</v>
      </c>
      <c r="M97" s="62"/>
      <c r="N97" s="12">
        <f t="shared" si="68"/>
        <v>94745.84</v>
      </c>
      <c r="O97" s="60">
        <v>96795.01</v>
      </c>
      <c r="P97" s="62"/>
      <c r="Q97" s="13">
        <f t="shared" si="69"/>
        <v>96795.01</v>
      </c>
      <c r="R97" s="60">
        <v>94655.86</v>
      </c>
      <c r="S97" s="261"/>
      <c r="T97" s="13">
        <f t="shared" si="70"/>
        <v>94655.86</v>
      </c>
      <c r="U97" s="34">
        <v>92979.85</v>
      </c>
      <c r="V97" s="36"/>
      <c r="W97" s="33">
        <f t="shared" si="71"/>
        <v>92979.85</v>
      </c>
      <c r="X97" s="60">
        <v>96855.16</v>
      </c>
      <c r="Y97" s="62"/>
      <c r="Z97" s="13">
        <f t="shared" ref="Z97:Z111" si="80">X97+Y97</f>
        <v>96855.16</v>
      </c>
      <c r="AA97" s="60">
        <v>96598.98</v>
      </c>
      <c r="AB97" s="62"/>
      <c r="AC97" s="13">
        <f t="shared" si="72"/>
        <v>96598.98</v>
      </c>
      <c r="AD97" s="60">
        <v>94794.82</v>
      </c>
      <c r="AE97" s="62"/>
      <c r="AF97" s="13">
        <f t="shared" si="73"/>
        <v>94794.82</v>
      </c>
      <c r="AG97" s="60">
        <v>95275.89</v>
      </c>
      <c r="AH97" s="62"/>
      <c r="AI97" s="13">
        <f t="shared" si="74"/>
        <v>95275.89</v>
      </c>
      <c r="AJ97" s="60">
        <v>97474.44</v>
      </c>
      <c r="AK97" s="61"/>
      <c r="AL97" s="13">
        <f t="shared" si="75"/>
        <v>97474.44</v>
      </c>
      <c r="AM97" s="31">
        <v>116598.95</v>
      </c>
      <c r="AN97" s="32"/>
      <c r="AO97" s="13">
        <f t="shared" si="76"/>
        <v>116598.95</v>
      </c>
      <c r="AP97" s="17">
        <f t="shared" si="63"/>
        <v>1162365.32</v>
      </c>
      <c r="AQ97" s="19">
        <f t="shared" si="64"/>
        <v>0</v>
      </c>
      <c r="AR97" s="13">
        <f t="shared" si="58"/>
        <v>1162365.32</v>
      </c>
      <c r="AS97" s="198">
        <f t="shared" si="59"/>
        <v>93445.453333333324</v>
      </c>
      <c r="AT97" s="140"/>
      <c r="AU97" s="281" t="e">
        <f t="shared" si="60"/>
        <v>#DIV/0!</v>
      </c>
      <c r="AV97" s="208">
        <f t="shared" si="61"/>
        <v>94127.846666666665</v>
      </c>
      <c r="AW97" s="208"/>
      <c r="AX97" s="208" t="e">
        <f>AV97/AW97</f>
        <v>#DIV/0!</v>
      </c>
      <c r="AY97" s="229">
        <f>(F97+I97+L97+O97+R97+U97+X97+AA97+AD97)/9</f>
        <v>94779.56</v>
      </c>
      <c r="AZ97" s="229"/>
      <c r="BA97" s="229" t="e">
        <f t="shared" si="79"/>
        <v>#DIV/0!</v>
      </c>
      <c r="BB97" s="13">
        <f>AP97/12</f>
        <v>96863.776666666672</v>
      </c>
      <c r="BC97" s="13">
        <v>72253.23</v>
      </c>
      <c r="BD97" s="55">
        <f t="shared" si="36"/>
        <v>1.340615176188894</v>
      </c>
      <c r="BE97" s="145"/>
      <c r="BF97" s="4"/>
      <c r="BG97" s="4"/>
      <c r="BH97" s="4"/>
      <c r="BI97" s="50">
        <f t="shared" si="65"/>
        <v>96863.776666666672</v>
      </c>
      <c r="BJ97" s="50"/>
      <c r="BK97" s="4"/>
      <c r="BL97" s="4"/>
    </row>
    <row r="98" spans="1:64" ht="49.9" customHeight="1" thickBot="1">
      <c r="A98" s="168" t="s">
        <v>57</v>
      </c>
      <c r="B98" s="95">
        <v>1</v>
      </c>
      <c r="C98" s="15" t="s">
        <v>58</v>
      </c>
      <c r="D98" s="15" t="s">
        <v>80</v>
      </c>
      <c r="E98" s="109"/>
      <c r="F98" s="41">
        <v>95709.63</v>
      </c>
      <c r="G98" s="19"/>
      <c r="H98" s="138">
        <f t="shared" si="40"/>
        <v>95709.63</v>
      </c>
      <c r="I98" s="41">
        <v>70753.929999999993</v>
      </c>
      <c r="J98" s="19"/>
      <c r="K98" s="138">
        <f t="shared" si="77"/>
        <v>70753.929999999993</v>
      </c>
      <c r="L98" s="17">
        <v>79678.95</v>
      </c>
      <c r="M98" s="19"/>
      <c r="N98" s="10">
        <f t="shared" si="68"/>
        <v>79678.95</v>
      </c>
      <c r="O98" s="17">
        <v>78238.570000000007</v>
      </c>
      <c r="P98" s="19"/>
      <c r="Q98" s="10">
        <f t="shared" si="69"/>
        <v>78238.570000000007</v>
      </c>
      <c r="R98" s="17">
        <v>78238.570000000007</v>
      </c>
      <c r="S98" s="19"/>
      <c r="T98" s="10">
        <f t="shared" si="70"/>
        <v>78238.570000000007</v>
      </c>
      <c r="U98" s="17">
        <v>78238.570000000007</v>
      </c>
      <c r="V98" s="19"/>
      <c r="W98" s="10">
        <f t="shared" si="71"/>
        <v>78238.570000000007</v>
      </c>
      <c r="X98" s="17">
        <v>85803.79</v>
      </c>
      <c r="Y98" s="19"/>
      <c r="Z98" s="13">
        <f t="shared" si="80"/>
        <v>85803.79</v>
      </c>
      <c r="AA98" s="17">
        <v>83102.27</v>
      </c>
      <c r="AB98" s="19"/>
      <c r="AC98" s="10">
        <f t="shared" si="72"/>
        <v>83102.27</v>
      </c>
      <c r="AD98" s="17">
        <v>77714.52</v>
      </c>
      <c r="AE98" s="19"/>
      <c r="AF98" s="10">
        <f t="shared" si="73"/>
        <v>77714.52</v>
      </c>
      <c r="AG98" s="17">
        <v>75197.17</v>
      </c>
      <c r="AH98" s="19"/>
      <c r="AI98" s="10">
        <f t="shared" si="74"/>
        <v>75197.17</v>
      </c>
      <c r="AJ98" s="17">
        <v>153689.35999999999</v>
      </c>
      <c r="AK98" s="19"/>
      <c r="AL98" s="10">
        <f t="shared" si="75"/>
        <v>153689.35999999999</v>
      </c>
      <c r="AM98" s="17">
        <v>240549.93</v>
      </c>
      <c r="AN98" s="19"/>
      <c r="AO98" s="10">
        <f t="shared" si="76"/>
        <v>240549.93</v>
      </c>
      <c r="AP98" s="17">
        <f t="shared" si="63"/>
        <v>1196915.26</v>
      </c>
      <c r="AQ98" s="19">
        <f t="shared" si="64"/>
        <v>0</v>
      </c>
      <c r="AR98" s="10">
        <f t="shared" si="58"/>
        <v>1196915.26</v>
      </c>
      <c r="AS98" s="138">
        <f t="shared" si="59"/>
        <v>82047.503333333341</v>
      </c>
      <c r="AT98" s="138"/>
      <c r="AU98" s="280" t="e">
        <f t="shared" si="60"/>
        <v>#DIV/0!</v>
      </c>
      <c r="AV98" s="205">
        <f t="shared" si="61"/>
        <v>80143.036666666667</v>
      </c>
      <c r="AW98" s="205"/>
      <c r="AX98" s="205" t="e">
        <f t="shared" si="78"/>
        <v>#DIV/0!</v>
      </c>
      <c r="AY98" s="228">
        <f t="shared" si="62"/>
        <v>80830.977777777778</v>
      </c>
      <c r="AZ98" s="228"/>
      <c r="BA98" s="228" t="e">
        <f t="shared" si="79"/>
        <v>#DIV/0!</v>
      </c>
      <c r="BB98" s="10">
        <f>AP98/12</f>
        <v>99742.938333333339</v>
      </c>
      <c r="BC98" s="10">
        <v>51027.25</v>
      </c>
      <c r="BD98" s="65">
        <f t="shared" si="36"/>
        <v>1.9546994661349248</v>
      </c>
      <c r="BE98" s="144"/>
      <c r="BF98" s="4"/>
      <c r="BG98" s="4"/>
      <c r="BH98" s="4"/>
      <c r="BI98" s="50">
        <f t="shared" si="65"/>
        <v>99742.938333333339</v>
      </c>
      <c r="BJ98" s="50">
        <f>BB98-BI98</f>
        <v>0</v>
      </c>
      <c r="BK98" s="4"/>
      <c r="BL98" s="4"/>
    </row>
    <row r="99" spans="1:64" ht="34.5" customHeight="1" thickBot="1">
      <c r="A99" s="511" t="s">
        <v>35</v>
      </c>
      <c r="B99" s="95">
        <v>1</v>
      </c>
      <c r="C99" s="15" t="s">
        <v>36</v>
      </c>
      <c r="D99" s="15" t="s">
        <v>80</v>
      </c>
      <c r="E99" s="15"/>
      <c r="F99" s="41">
        <v>118930.69</v>
      </c>
      <c r="G99" s="19"/>
      <c r="H99" s="138">
        <f t="shared" si="40"/>
        <v>118930.69</v>
      </c>
      <c r="I99" s="41">
        <v>93930.69</v>
      </c>
      <c r="J99" s="19"/>
      <c r="K99" s="138">
        <f t="shared" si="77"/>
        <v>93930.69</v>
      </c>
      <c r="L99" s="17">
        <v>93930.69</v>
      </c>
      <c r="M99" s="19"/>
      <c r="N99" s="10">
        <f t="shared" si="68"/>
        <v>93930.69</v>
      </c>
      <c r="O99" s="17">
        <v>93930.69</v>
      </c>
      <c r="P99" s="19"/>
      <c r="Q99" s="10">
        <f t="shared" si="69"/>
        <v>93930.69</v>
      </c>
      <c r="R99" s="17">
        <v>57402.09</v>
      </c>
      <c r="S99" s="19"/>
      <c r="T99" s="10">
        <f t="shared" si="70"/>
        <v>57402.09</v>
      </c>
      <c r="U99" s="17">
        <v>93671.43</v>
      </c>
      <c r="V99" s="19"/>
      <c r="W99" s="10">
        <f t="shared" si="71"/>
        <v>93671.43</v>
      </c>
      <c r="X99" s="17">
        <v>104280.28</v>
      </c>
      <c r="Y99" s="19"/>
      <c r="Z99" s="13">
        <f t="shared" si="80"/>
        <v>104280.28</v>
      </c>
      <c r="AA99" s="17">
        <v>103441.41</v>
      </c>
      <c r="AB99" s="37"/>
      <c r="AC99" s="10">
        <f t="shared" si="72"/>
        <v>103441.41</v>
      </c>
      <c r="AD99" s="17">
        <v>105027.64</v>
      </c>
      <c r="AE99" s="19"/>
      <c r="AF99" s="10">
        <f t="shared" si="73"/>
        <v>105027.64</v>
      </c>
      <c r="AG99" s="17">
        <v>96606.28</v>
      </c>
      <c r="AH99" s="19"/>
      <c r="AI99" s="10">
        <f t="shared" si="74"/>
        <v>96606.28</v>
      </c>
      <c r="AJ99" s="17">
        <v>95578.559999999998</v>
      </c>
      <c r="AK99" s="18"/>
      <c r="AL99" s="10">
        <f t="shared" si="75"/>
        <v>95578.559999999998</v>
      </c>
      <c r="AM99" s="17">
        <v>195010.94</v>
      </c>
      <c r="AN99" s="19"/>
      <c r="AO99" s="10">
        <f t="shared" si="76"/>
        <v>195010.94</v>
      </c>
      <c r="AP99" s="17">
        <f t="shared" si="63"/>
        <v>1251741.3900000001</v>
      </c>
      <c r="AQ99" s="19">
        <f t="shared" si="64"/>
        <v>0</v>
      </c>
      <c r="AR99" s="10">
        <f t="shared" si="58"/>
        <v>1251741.3900000001</v>
      </c>
      <c r="AS99" s="195">
        <f t="shared" si="59"/>
        <v>102264.02333333333</v>
      </c>
      <c r="AT99" s="138"/>
      <c r="AU99" s="280" t="e">
        <f t="shared" si="60"/>
        <v>#DIV/0!</v>
      </c>
      <c r="AV99" s="205">
        <f t="shared" si="61"/>
        <v>91966.046666666676</v>
      </c>
      <c r="AW99" s="205"/>
      <c r="AX99" s="205" t="e">
        <f t="shared" ref="AX99:AX106" si="81">AV99/AW99</f>
        <v>#DIV/0!</v>
      </c>
      <c r="AY99" s="228">
        <f t="shared" si="62"/>
        <v>96060.623333333351</v>
      </c>
      <c r="AZ99" s="228"/>
      <c r="BA99" s="228" t="e">
        <f t="shared" ref="BA99:BA106" si="82">AY99/AZ99</f>
        <v>#DIV/0!</v>
      </c>
      <c r="BB99" s="10">
        <f>AP99/12</f>
        <v>104311.78250000002</v>
      </c>
      <c r="BC99" s="10">
        <v>72336.52</v>
      </c>
      <c r="BD99" s="65">
        <f t="shared" ref="BD99:BD106" si="83">BB99/BC99</f>
        <v>1.4420348462989374</v>
      </c>
      <c r="BE99" s="144"/>
      <c r="BF99" s="4"/>
      <c r="BG99" s="4"/>
      <c r="BH99" s="4"/>
      <c r="BI99" s="50">
        <f t="shared" si="65"/>
        <v>104311.78250000002</v>
      </c>
      <c r="BJ99" s="50">
        <f>BB99-BI99</f>
        <v>0</v>
      </c>
      <c r="BK99" s="4"/>
      <c r="BL99" s="4"/>
    </row>
    <row r="100" spans="1:64" ht="44.25" customHeight="1" thickBot="1">
      <c r="A100" s="505"/>
      <c r="B100" s="108">
        <v>2</v>
      </c>
      <c r="C100" s="109" t="s">
        <v>194</v>
      </c>
      <c r="D100" s="104" t="s">
        <v>143</v>
      </c>
      <c r="E100" s="109" t="s">
        <v>200</v>
      </c>
      <c r="F100" s="80">
        <v>59272.49</v>
      </c>
      <c r="G100" s="36">
        <v>104326.66</v>
      </c>
      <c r="H100" s="140">
        <f>F100+G100</f>
        <v>163599.15</v>
      </c>
      <c r="I100" s="80"/>
      <c r="J100" s="36"/>
      <c r="K100" s="140">
        <f>I100+J100</f>
        <v>0</v>
      </c>
      <c r="L100" s="27"/>
      <c r="M100" s="29"/>
      <c r="N100" s="13">
        <f>L100+M100</f>
        <v>0</v>
      </c>
      <c r="O100" s="27"/>
      <c r="P100" s="29"/>
      <c r="Q100" s="13">
        <f>O100+P100</f>
        <v>0</v>
      </c>
      <c r="R100" s="27"/>
      <c r="S100" s="29"/>
      <c r="T100" s="13">
        <f>R100+S100</f>
        <v>0</v>
      </c>
      <c r="U100" s="27"/>
      <c r="V100" s="29"/>
      <c r="W100" s="13">
        <f>U100+V100</f>
        <v>0</v>
      </c>
      <c r="X100" s="27"/>
      <c r="Y100" s="29"/>
      <c r="Z100" s="13">
        <f t="shared" si="80"/>
        <v>0</v>
      </c>
      <c r="AA100" s="27">
        <v>0</v>
      </c>
      <c r="AB100" s="30"/>
      <c r="AC100" s="13">
        <f>AA100+AB100</f>
        <v>0</v>
      </c>
      <c r="AD100" s="27">
        <v>0</v>
      </c>
      <c r="AE100" s="29"/>
      <c r="AF100" s="13">
        <f>AD100+AE100</f>
        <v>0</v>
      </c>
      <c r="AG100" s="27"/>
      <c r="AH100" s="29"/>
      <c r="AI100" s="13">
        <f>AG100+AH100</f>
        <v>0</v>
      </c>
      <c r="AJ100" s="27"/>
      <c r="AK100" s="28"/>
      <c r="AL100" s="13">
        <f>AJ100+AK100</f>
        <v>0</v>
      </c>
      <c r="AM100" s="27">
        <v>0</v>
      </c>
      <c r="AN100" s="29"/>
      <c r="AO100" s="13">
        <f>AM100+AN100</f>
        <v>0</v>
      </c>
      <c r="AP100" s="17">
        <f t="shared" si="63"/>
        <v>59272.49</v>
      </c>
      <c r="AQ100" s="19">
        <f t="shared" si="64"/>
        <v>104326.66</v>
      </c>
      <c r="AR100" s="14">
        <f t="shared" si="58"/>
        <v>163599.15</v>
      </c>
      <c r="AS100" s="199">
        <f>(F100+I100+L100)/1</f>
        <v>59272.49</v>
      </c>
      <c r="AT100" s="141"/>
      <c r="AU100" s="287" t="e">
        <f t="shared" si="60"/>
        <v>#DIV/0!</v>
      </c>
      <c r="AV100" s="209">
        <f>(F100+I100+L100+O100+R100+U100)/1</f>
        <v>59272.49</v>
      </c>
      <c r="AW100" s="209"/>
      <c r="AX100" s="209" t="e">
        <f>AV100/AW100</f>
        <v>#DIV/0!</v>
      </c>
      <c r="AY100" s="232">
        <f>(F100+I100+L100+O100+R100+U100+X100+AA100+AD100)/1</f>
        <v>59272.49</v>
      </c>
      <c r="AZ100" s="232"/>
      <c r="BA100" s="232" t="e">
        <f t="shared" si="82"/>
        <v>#DIV/0!</v>
      </c>
      <c r="BB100" s="14">
        <f>AP100/1</f>
        <v>59272.49</v>
      </c>
      <c r="BC100" s="10">
        <v>72336.52</v>
      </c>
      <c r="BD100" s="51">
        <f>BB100/BC100</f>
        <v>0.81939924674286235</v>
      </c>
      <c r="BE100" s="145"/>
      <c r="BF100" s="4"/>
      <c r="BG100" s="4"/>
      <c r="BH100" s="4"/>
      <c r="BI100" s="50">
        <f t="shared" si="65"/>
        <v>4939.3741666666665</v>
      </c>
      <c r="BJ100" s="50">
        <f>BB100-BI100</f>
        <v>54333.11583333333</v>
      </c>
      <c r="BK100" s="4"/>
      <c r="BL100" s="4"/>
    </row>
    <row r="101" spans="1:64" ht="42.75" customHeight="1" thickBot="1">
      <c r="A101" s="505"/>
      <c r="B101" s="269">
        <v>4</v>
      </c>
      <c r="C101" s="303" t="s">
        <v>179</v>
      </c>
      <c r="D101" s="106" t="s">
        <v>87</v>
      </c>
      <c r="E101" s="326" t="s">
        <v>136</v>
      </c>
      <c r="F101" s="264">
        <v>62399.31</v>
      </c>
      <c r="G101" s="264">
        <v>35843.57</v>
      </c>
      <c r="H101" s="140">
        <f>F101+G101</f>
        <v>98242.880000000005</v>
      </c>
      <c r="I101" s="264">
        <v>74670.710000000006</v>
      </c>
      <c r="J101" s="264">
        <v>35843.57</v>
      </c>
      <c r="K101" s="140">
        <f>I101+J101</f>
        <v>110514.28</v>
      </c>
      <c r="L101" s="264">
        <v>64499.31</v>
      </c>
      <c r="M101" s="264">
        <v>42143.57</v>
      </c>
      <c r="N101" s="13">
        <f>L101+M101</f>
        <v>106642.88</v>
      </c>
      <c r="O101" s="264">
        <v>62699.31</v>
      </c>
      <c r="P101" s="264">
        <v>35843.57</v>
      </c>
      <c r="Q101" s="13">
        <f>O101+P101</f>
        <v>98542.88</v>
      </c>
      <c r="R101" s="264">
        <v>63199.31</v>
      </c>
      <c r="S101" s="264">
        <v>35843.57</v>
      </c>
      <c r="T101" s="162">
        <f>R101+S101</f>
        <v>99042.880000000005</v>
      </c>
      <c r="U101" s="264">
        <v>64999.31</v>
      </c>
      <c r="V101" s="264">
        <v>35843.57</v>
      </c>
      <c r="W101" s="13">
        <f>U101+V101</f>
        <v>100842.88</v>
      </c>
      <c r="X101" s="264">
        <v>59360.74</v>
      </c>
      <c r="Y101" s="264">
        <v>39217.19</v>
      </c>
      <c r="Z101" s="162">
        <f t="shared" si="80"/>
        <v>98577.93</v>
      </c>
      <c r="AA101" s="264">
        <v>51718.96</v>
      </c>
      <c r="AB101" s="264">
        <v>37209.660000000003</v>
      </c>
      <c r="AC101" s="162">
        <f>AA101+AB101</f>
        <v>88928.62</v>
      </c>
      <c r="AD101" s="264">
        <v>68955.27</v>
      </c>
      <c r="AE101" s="264">
        <v>56850.720000000001</v>
      </c>
      <c r="AF101" s="13">
        <f>AD101+AE101</f>
        <v>125805.99</v>
      </c>
      <c r="AG101" s="264">
        <v>42205.27</v>
      </c>
      <c r="AH101" s="264">
        <v>35490.720000000001</v>
      </c>
      <c r="AI101" s="13">
        <f>AG101+AH101</f>
        <v>77695.989999999991</v>
      </c>
      <c r="AJ101" s="264">
        <v>42205.27</v>
      </c>
      <c r="AK101" s="264">
        <v>35490.720000000001</v>
      </c>
      <c r="AL101" s="14">
        <f t="shared" si="75"/>
        <v>77695.989999999991</v>
      </c>
      <c r="AM101" s="264">
        <v>72205.27</v>
      </c>
      <c r="AN101" s="264">
        <v>39490.720000000001</v>
      </c>
      <c r="AO101" s="14">
        <f t="shared" si="76"/>
        <v>111695.99</v>
      </c>
      <c r="AP101" s="17">
        <f t="shared" si="63"/>
        <v>729118.04</v>
      </c>
      <c r="AQ101" s="19">
        <f t="shared" si="64"/>
        <v>465111.14999999991</v>
      </c>
      <c r="AR101" s="14">
        <f t="shared" si="58"/>
        <v>1194229.19</v>
      </c>
      <c r="AS101" s="199">
        <f t="shared" si="59"/>
        <v>67189.776666666672</v>
      </c>
      <c r="AT101" s="140"/>
      <c r="AU101" s="287" t="e">
        <f t="shared" si="60"/>
        <v>#DIV/0!</v>
      </c>
      <c r="AV101" s="209">
        <f t="shared" si="61"/>
        <v>65411.21</v>
      </c>
      <c r="AW101" s="208"/>
      <c r="AX101" s="209" t="e">
        <f t="shared" si="81"/>
        <v>#DIV/0!</v>
      </c>
      <c r="AY101" s="232">
        <f t="shared" si="62"/>
        <v>63611.358888888884</v>
      </c>
      <c r="AZ101" s="229"/>
      <c r="BA101" s="232" t="e">
        <f t="shared" si="82"/>
        <v>#DIV/0!</v>
      </c>
      <c r="BB101" s="14">
        <f>AP101/12</f>
        <v>60759.83666666667</v>
      </c>
      <c r="BC101" s="10">
        <v>72336.52</v>
      </c>
      <c r="BD101" s="51">
        <f t="shared" si="83"/>
        <v>0.83996073721360476</v>
      </c>
      <c r="BE101" s="145"/>
      <c r="BF101" s="4"/>
      <c r="BG101" s="4"/>
      <c r="BH101" s="4"/>
      <c r="BI101" s="50"/>
      <c r="BJ101" s="50"/>
      <c r="BK101" s="4"/>
      <c r="BL101" s="4"/>
    </row>
    <row r="102" spans="1:64" ht="33" customHeight="1" thickBot="1">
      <c r="A102" s="506"/>
      <c r="B102" s="108">
        <v>5</v>
      </c>
      <c r="C102" s="109" t="s">
        <v>207</v>
      </c>
      <c r="D102" s="104" t="s">
        <v>143</v>
      </c>
      <c r="E102" s="109" t="s">
        <v>242</v>
      </c>
      <c r="F102" s="264"/>
      <c r="G102" s="264"/>
      <c r="H102" s="319">
        <f t="shared" si="40"/>
        <v>0</v>
      </c>
      <c r="I102" s="264">
        <v>32036.31</v>
      </c>
      <c r="J102" s="264">
        <v>53285.2</v>
      </c>
      <c r="K102" s="193">
        <f t="shared" si="77"/>
        <v>85321.51</v>
      </c>
      <c r="L102" s="264">
        <v>32036.31</v>
      </c>
      <c r="M102" s="264">
        <v>54415.199999999997</v>
      </c>
      <c r="N102" s="320">
        <f t="shared" si="68"/>
        <v>86451.51</v>
      </c>
      <c r="O102" s="34">
        <v>53906.81</v>
      </c>
      <c r="P102" s="36">
        <v>54440.2</v>
      </c>
      <c r="Q102" s="13">
        <f t="shared" si="69"/>
        <v>108347.01</v>
      </c>
      <c r="R102" s="34">
        <v>32036.31</v>
      </c>
      <c r="S102" s="36">
        <v>54580.2</v>
      </c>
      <c r="T102" s="162">
        <f t="shared" si="70"/>
        <v>86616.51</v>
      </c>
      <c r="U102" s="264">
        <v>59494.11</v>
      </c>
      <c r="V102" s="264">
        <v>63950.2</v>
      </c>
      <c r="W102" s="161">
        <f t="shared" si="71"/>
        <v>123444.31</v>
      </c>
      <c r="X102" s="264">
        <v>32036.31</v>
      </c>
      <c r="Y102" s="264">
        <v>80700.2</v>
      </c>
      <c r="Z102" s="295">
        <f t="shared" si="80"/>
        <v>112736.51</v>
      </c>
      <c r="AA102" s="264">
        <v>43105.81</v>
      </c>
      <c r="AB102" s="264">
        <v>64489.919999999998</v>
      </c>
      <c r="AC102" s="295">
        <f t="shared" si="72"/>
        <v>107595.73</v>
      </c>
      <c r="AD102" s="264">
        <v>39657.96</v>
      </c>
      <c r="AE102" s="264">
        <v>57536.81</v>
      </c>
      <c r="AF102" s="160">
        <f t="shared" si="73"/>
        <v>97194.76999999999</v>
      </c>
      <c r="AG102" s="34">
        <v>54791.07</v>
      </c>
      <c r="AH102" s="36">
        <v>44044.6</v>
      </c>
      <c r="AI102" s="13">
        <f t="shared" si="74"/>
        <v>98835.67</v>
      </c>
      <c r="AJ102" s="34">
        <v>41897.870000000003</v>
      </c>
      <c r="AK102" s="35">
        <v>44294.6</v>
      </c>
      <c r="AL102" s="13">
        <f t="shared" si="75"/>
        <v>86192.47</v>
      </c>
      <c r="AM102" s="34">
        <v>49897.87</v>
      </c>
      <c r="AN102" s="36">
        <v>68244.600000000006</v>
      </c>
      <c r="AO102" s="13">
        <f t="shared" si="76"/>
        <v>118142.47</v>
      </c>
      <c r="AP102" s="17">
        <f t="shared" si="63"/>
        <v>470896.74</v>
      </c>
      <c r="AQ102" s="19">
        <f t="shared" si="64"/>
        <v>639981.73</v>
      </c>
      <c r="AR102" s="13">
        <f t="shared" si="58"/>
        <v>1110878.47</v>
      </c>
      <c r="AS102" s="198">
        <f>(F102+I102+L102)/2</f>
        <v>32036.31</v>
      </c>
      <c r="AT102" s="140"/>
      <c r="AU102" s="281" t="e">
        <f t="shared" si="60"/>
        <v>#DIV/0!</v>
      </c>
      <c r="AV102" s="208">
        <f>(F102+I102+L102+O102+R102+U102)/5</f>
        <v>41901.969999999994</v>
      </c>
      <c r="AW102" s="208"/>
      <c r="AX102" s="208" t="e">
        <f t="shared" si="81"/>
        <v>#DIV/0!</v>
      </c>
      <c r="AY102" s="229">
        <f>(F102+I102+L102+O102+R102+U102+X102+AA102+AD102)/8</f>
        <v>40538.741249999999</v>
      </c>
      <c r="AZ102" s="229"/>
      <c r="BA102" s="229" t="e">
        <f t="shared" si="82"/>
        <v>#DIV/0!</v>
      </c>
      <c r="BB102" s="13">
        <f>AP102/11</f>
        <v>42808.794545454548</v>
      </c>
      <c r="BC102" s="10">
        <v>72336.52</v>
      </c>
      <c r="BD102" s="51">
        <f t="shared" si="83"/>
        <v>0.59180058075028419</v>
      </c>
      <c r="BE102" s="145"/>
      <c r="BF102" s="4"/>
      <c r="BG102" s="4"/>
      <c r="BH102" s="4"/>
      <c r="BI102" s="50">
        <f t="shared" si="65"/>
        <v>39241.394999999997</v>
      </c>
      <c r="BJ102" s="50"/>
      <c r="BK102" s="4"/>
      <c r="BL102" s="4"/>
    </row>
    <row r="103" spans="1:64" ht="27.6" customHeight="1" thickBot="1">
      <c r="A103" s="511" t="s">
        <v>19</v>
      </c>
      <c r="B103" s="95">
        <v>1</v>
      </c>
      <c r="C103" s="15" t="s">
        <v>20</v>
      </c>
      <c r="D103" s="15" t="s">
        <v>80</v>
      </c>
      <c r="E103" s="15"/>
      <c r="F103" s="66">
        <v>115928.99</v>
      </c>
      <c r="G103" s="29"/>
      <c r="H103" s="138">
        <f t="shared" si="40"/>
        <v>115928.99</v>
      </c>
      <c r="I103" s="27">
        <v>115928.99</v>
      </c>
      <c r="J103" s="29"/>
      <c r="K103" s="140">
        <f t="shared" si="77"/>
        <v>115928.99</v>
      </c>
      <c r="L103" s="27">
        <v>115928.29</v>
      </c>
      <c r="M103" s="29"/>
      <c r="N103" s="10">
        <f t="shared" si="68"/>
        <v>115928.29</v>
      </c>
      <c r="O103" s="17">
        <v>115928.99</v>
      </c>
      <c r="P103" s="19"/>
      <c r="Q103" s="10">
        <f t="shared" si="69"/>
        <v>115928.99</v>
      </c>
      <c r="R103" s="17">
        <v>113770.32</v>
      </c>
      <c r="S103" s="19"/>
      <c r="T103" s="10">
        <f t="shared" si="70"/>
        <v>113770.32</v>
      </c>
      <c r="U103" s="27">
        <v>115928.99</v>
      </c>
      <c r="V103" s="29"/>
      <c r="W103" s="13">
        <f t="shared" si="71"/>
        <v>115928.99</v>
      </c>
      <c r="X103" s="27">
        <v>119875.21</v>
      </c>
      <c r="Y103" s="29"/>
      <c r="Z103" s="13">
        <f t="shared" si="80"/>
        <v>119875.21</v>
      </c>
      <c r="AA103" s="27">
        <v>118229.72</v>
      </c>
      <c r="AB103" s="29"/>
      <c r="AC103" s="10">
        <f t="shared" si="72"/>
        <v>118229.72</v>
      </c>
      <c r="AD103" s="27">
        <v>123151.05</v>
      </c>
      <c r="AE103" s="29"/>
      <c r="AF103" s="10">
        <f t="shared" si="73"/>
        <v>123151.05</v>
      </c>
      <c r="AG103" s="17">
        <v>115928.99</v>
      </c>
      <c r="AH103" s="19"/>
      <c r="AI103" s="10">
        <f t="shared" si="74"/>
        <v>115928.99</v>
      </c>
      <c r="AJ103" s="17">
        <v>115928.29</v>
      </c>
      <c r="AK103" s="19"/>
      <c r="AL103" s="10">
        <f t="shared" si="75"/>
        <v>115928.29</v>
      </c>
      <c r="AM103" s="17">
        <v>337128.99</v>
      </c>
      <c r="AN103" s="19"/>
      <c r="AO103" s="10">
        <f t="shared" si="76"/>
        <v>337128.99</v>
      </c>
      <c r="AP103" s="17">
        <f t="shared" si="63"/>
        <v>1623656.82</v>
      </c>
      <c r="AQ103" s="19">
        <f t="shared" si="64"/>
        <v>0</v>
      </c>
      <c r="AR103" s="10">
        <f t="shared" si="58"/>
        <v>1623656.82</v>
      </c>
      <c r="AS103" s="195">
        <f t="shared" si="59"/>
        <v>115928.75666666667</v>
      </c>
      <c r="AT103" s="138"/>
      <c r="AU103" s="280" t="e">
        <f t="shared" si="60"/>
        <v>#DIV/0!</v>
      </c>
      <c r="AV103" s="205">
        <f t="shared" si="61"/>
        <v>115569.09500000002</v>
      </c>
      <c r="AW103" s="205"/>
      <c r="AX103" s="205" t="e">
        <f t="shared" si="81"/>
        <v>#DIV/0!</v>
      </c>
      <c r="AY103" s="228">
        <f t="shared" si="62"/>
        <v>117185.61666666667</v>
      </c>
      <c r="AZ103" s="228"/>
      <c r="BA103" s="228" t="e">
        <f t="shared" si="82"/>
        <v>#DIV/0!</v>
      </c>
      <c r="BB103" s="10">
        <f t="shared" ref="BB103:BB110" si="84">AP103/12</f>
        <v>135304.73500000002</v>
      </c>
      <c r="BC103" s="10">
        <v>57996.480000000003</v>
      </c>
      <c r="BD103" s="65">
        <f t="shared" si="83"/>
        <v>2.3329818464844765</v>
      </c>
      <c r="BE103" s="144"/>
      <c r="BF103" s="4"/>
      <c r="BG103" s="4"/>
      <c r="BH103" s="4"/>
      <c r="BI103" s="50">
        <f t="shared" si="65"/>
        <v>135304.73500000002</v>
      </c>
      <c r="BJ103" s="50">
        <f t="shared" ref="BJ103:BJ110" si="85">BB103-BI103</f>
        <v>0</v>
      </c>
      <c r="BK103" s="4"/>
      <c r="BL103" s="4"/>
    </row>
    <row r="104" spans="1:64" ht="34.15" customHeight="1" thickBot="1">
      <c r="A104" s="506"/>
      <c r="B104" s="96">
        <v>2</v>
      </c>
      <c r="C104" s="97" t="s">
        <v>108</v>
      </c>
      <c r="D104" s="98" t="s">
        <v>159</v>
      </c>
      <c r="E104" s="97"/>
      <c r="F104" s="89">
        <v>119061.97</v>
      </c>
      <c r="G104" s="23"/>
      <c r="H104" s="140">
        <f t="shared" si="40"/>
        <v>119061.97</v>
      </c>
      <c r="I104" s="22">
        <v>114061.97</v>
      </c>
      <c r="J104" s="23"/>
      <c r="K104" s="172">
        <f t="shared" si="77"/>
        <v>114061.97</v>
      </c>
      <c r="L104" s="22">
        <v>105561.97</v>
      </c>
      <c r="M104" s="23"/>
      <c r="N104" s="12">
        <f t="shared" si="68"/>
        <v>105561.97</v>
      </c>
      <c r="O104" s="22">
        <v>108193.82</v>
      </c>
      <c r="P104" s="23"/>
      <c r="Q104" s="13">
        <f t="shared" si="69"/>
        <v>108193.82</v>
      </c>
      <c r="R104" s="22">
        <v>105561.97</v>
      </c>
      <c r="S104" s="23"/>
      <c r="T104" s="13">
        <f t="shared" si="70"/>
        <v>105561.97</v>
      </c>
      <c r="U104" s="22">
        <v>106061.97</v>
      </c>
      <c r="V104" s="23"/>
      <c r="W104" s="12">
        <f t="shared" si="71"/>
        <v>106061.97</v>
      </c>
      <c r="X104" s="22">
        <v>112415.6</v>
      </c>
      <c r="Y104" s="23"/>
      <c r="Z104" s="13">
        <f t="shared" si="80"/>
        <v>112415.6</v>
      </c>
      <c r="AA104" s="22">
        <v>109465.65</v>
      </c>
      <c r="AB104" s="23"/>
      <c r="AC104" s="13">
        <f t="shared" si="72"/>
        <v>109465.65</v>
      </c>
      <c r="AD104" s="22">
        <v>126851.97</v>
      </c>
      <c r="AE104" s="23"/>
      <c r="AF104" s="13">
        <f t="shared" si="73"/>
        <v>126851.97</v>
      </c>
      <c r="AG104" s="22">
        <v>137851.97</v>
      </c>
      <c r="AH104" s="23"/>
      <c r="AI104" s="13">
        <f t="shared" si="74"/>
        <v>137851.97</v>
      </c>
      <c r="AJ104" s="22">
        <v>157643.97</v>
      </c>
      <c r="AK104" s="23"/>
      <c r="AL104" s="13">
        <f t="shared" si="75"/>
        <v>157643.97</v>
      </c>
      <c r="AM104" s="22">
        <v>323206.28999999998</v>
      </c>
      <c r="AN104" s="23"/>
      <c r="AO104" s="13">
        <f t="shared" si="76"/>
        <v>323206.28999999998</v>
      </c>
      <c r="AP104" s="17">
        <f t="shared" si="63"/>
        <v>1625939.12</v>
      </c>
      <c r="AQ104" s="19">
        <f t="shared" si="64"/>
        <v>0</v>
      </c>
      <c r="AR104" s="13">
        <f t="shared" si="58"/>
        <v>1625939.12</v>
      </c>
      <c r="AS104" s="198">
        <f t="shared" si="59"/>
        <v>112895.30333333334</v>
      </c>
      <c r="AT104" s="140"/>
      <c r="AU104" s="286" t="e">
        <f t="shared" si="60"/>
        <v>#DIV/0!</v>
      </c>
      <c r="AV104" s="208">
        <f t="shared" si="61"/>
        <v>109750.61166666668</v>
      </c>
      <c r="AW104" s="211"/>
      <c r="AX104" s="211" t="e">
        <f t="shared" si="81"/>
        <v>#DIV/0!</v>
      </c>
      <c r="AY104" s="229">
        <f t="shared" si="62"/>
        <v>111915.21</v>
      </c>
      <c r="AZ104" s="230"/>
      <c r="BA104" s="230" t="e">
        <f t="shared" si="82"/>
        <v>#DIV/0!</v>
      </c>
      <c r="BB104" s="13">
        <f t="shared" si="84"/>
        <v>135494.92666666667</v>
      </c>
      <c r="BC104" s="10">
        <v>57996.480000000003</v>
      </c>
      <c r="BD104" s="64">
        <f t="shared" si="83"/>
        <v>2.3362612121747159</v>
      </c>
      <c r="BE104" s="145"/>
      <c r="BF104" s="4"/>
      <c r="BG104" s="4"/>
      <c r="BH104" s="4"/>
      <c r="BI104" s="50">
        <f t="shared" si="65"/>
        <v>135494.92666666667</v>
      </c>
      <c r="BJ104" s="50">
        <f t="shared" si="85"/>
        <v>0</v>
      </c>
      <c r="BK104" s="4"/>
      <c r="BL104" s="4"/>
    </row>
    <row r="105" spans="1:64" ht="42.75" customHeight="1" thickBot="1">
      <c r="A105" s="147" t="s">
        <v>180</v>
      </c>
      <c r="B105" s="105">
        <v>1</v>
      </c>
      <c r="C105" s="122"/>
      <c r="D105" s="106" t="s">
        <v>80</v>
      </c>
      <c r="E105" s="106"/>
      <c r="F105" s="81"/>
      <c r="G105" s="32"/>
      <c r="H105" s="138">
        <f t="shared" si="40"/>
        <v>0</v>
      </c>
      <c r="I105" s="60"/>
      <c r="J105" s="62"/>
      <c r="K105" s="182">
        <f t="shared" si="77"/>
        <v>0</v>
      </c>
      <c r="L105" s="60"/>
      <c r="M105" s="62"/>
      <c r="N105" s="21">
        <f t="shared" si="68"/>
        <v>0</v>
      </c>
      <c r="O105" s="48"/>
      <c r="P105" s="49"/>
      <c r="Q105" s="10">
        <f t="shared" si="69"/>
        <v>0</v>
      </c>
      <c r="R105" s="60"/>
      <c r="S105" s="62"/>
      <c r="T105" s="10">
        <f t="shared" si="70"/>
        <v>0</v>
      </c>
      <c r="U105" s="60"/>
      <c r="V105" s="62"/>
      <c r="W105" s="33">
        <f t="shared" si="71"/>
        <v>0</v>
      </c>
      <c r="X105" s="60"/>
      <c r="Y105" s="62"/>
      <c r="Z105" s="13">
        <f t="shared" si="80"/>
        <v>0</v>
      </c>
      <c r="AA105" s="60"/>
      <c r="AB105" s="62"/>
      <c r="AC105" s="10">
        <f t="shared" si="72"/>
        <v>0</v>
      </c>
      <c r="AD105" s="60"/>
      <c r="AE105" s="62"/>
      <c r="AF105" s="10">
        <f t="shared" si="73"/>
        <v>0</v>
      </c>
      <c r="AG105" s="60"/>
      <c r="AH105" s="62"/>
      <c r="AI105" s="10">
        <f t="shared" si="74"/>
        <v>0</v>
      </c>
      <c r="AJ105" s="60"/>
      <c r="AK105" s="62"/>
      <c r="AL105" s="10">
        <f t="shared" si="75"/>
        <v>0</v>
      </c>
      <c r="AM105" s="60"/>
      <c r="AN105" s="62"/>
      <c r="AO105" s="10">
        <f t="shared" si="76"/>
        <v>0</v>
      </c>
      <c r="AP105" s="17">
        <f t="shared" si="63"/>
        <v>0</v>
      </c>
      <c r="AQ105" s="19">
        <f t="shared" si="64"/>
        <v>0</v>
      </c>
      <c r="AR105" s="10">
        <f t="shared" si="58"/>
        <v>0</v>
      </c>
      <c r="AS105" s="198">
        <f t="shared" si="59"/>
        <v>0</v>
      </c>
      <c r="AT105" s="153"/>
      <c r="AU105" s="293" t="e">
        <f t="shared" si="60"/>
        <v>#DIV/0!</v>
      </c>
      <c r="AV105" s="205">
        <f t="shared" si="61"/>
        <v>0</v>
      </c>
      <c r="AW105" s="223"/>
      <c r="AX105" s="223" t="e">
        <f t="shared" si="81"/>
        <v>#DIV/0!</v>
      </c>
      <c r="AY105" s="228">
        <f t="shared" si="62"/>
        <v>0</v>
      </c>
      <c r="AZ105" s="254"/>
      <c r="BA105" s="254" t="e">
        <f t="shared" si="82"/>
        <v>#DIV/0!</v>
      </c>
      <c r="BB105" s="10">
        <f t="shared" si="84"/>
        <v>0</v>
      </c>
      <c r="BC105" s="33"/>
      <c r="BD105" s="82" t="e">
        <f t="shared" si="83"/>
        <v>#DIV/0!</v>
      </c>
      <c r="BE105" s="144"/>
      <c r="BF105" s="4"/>
      <c r="BG105" s="4"/>
      <c r="BH105" s="4"/>
      <c r="BI105" s="50">
        <f t="shared" si="65"/>
        <v>0</v>
      </c>
      <c r="BJ105" s="50">
        <f t="shared" si="85"/>
        <v>0</v>
      </c>
      <c r="BK105" s="4"/>
      <c r="BL105" s="4"/>
    </row>
    <row r="106" spans="1:64" s="88" customFormat="1" ht="30" customHeight="1" thickBot="1">
      <c r="A106" s="83" t="s">
        <v>42</v>
      </c>
      <c r="B106" s="143">
        <v>1</v>
      </c>
      <c r="C106" s="87" t="s">
        <v>43</v>
      </c>
      <c r="D106" s="87" t="s">
        <v>80</v>
      </c>
      <c r="E106" s="87"/>
      <c r="F106" s="24">
        <v>91235.86</v>
      </c>
      <c r="G106" s="85"/>
      <c r="H106" s="138">
        <f t="shared" si="40"/>
        <v>91235.86</v>
      </c>
      <c r="I106" s="86">
        <v>91235.86</v>
      </c>
      <c r="J106" s="85"/>
      <c r="K106" s="139">
        <f t="shared" si="77"/>
        <v>91235.86</v>
      </c>
      <c r="L106" s="84">
        <v>91951.53</v>
      </c>
      <c r="M106" s="85"/>
      <c r="N106" s="21">
        <f t="shared" si="68"/>
        <v>91951.53</v>
      </c>
      <c r="O106" s="86">
        <v>91235.86</v>
      </c>
      <c r="P106" s="85"/>
      <c r="Q106" s="10">
        <f t="shared" si="69"/>
        <v>91235.86</v>
      </c>
      <c r="R106" s="86">
        <v>93915.81</v>
      </c>
      <c r="S106" s="85"/>
      <c r="T106" s="10">
        <f t="shared" si="70"/>
        <v>93915.81</v>
      </c>
      <c r="U106" s="26">
        <v>93915.81</v>
      </c>
      <c r="V106" s="85"/>
      <c r="W106" s="11">
        <f t="shared" si="71"/>
        <v>93915.81</v>
      </c>
      <c r="X106" s="86">
        <v>101373.41</v>
      </c>
      <c r="Y106" s="85"/>
      <c r="Z106" s="13">
        <f t="shared" si="80"/>
        <v>101373.41</v>
      </c>
      <c r="AA106" s="86">
        <v>93915.81</v>
      </c>
      <c r="AB106" s="85"/>
      <c r="AC106" s="10">
        <f t="shared" si="72"/>
        <v>93915.81</v>
      </c>
      <c r="AD106" s="361">
        <v>94692.35</v>
      </c>
      <c r="AE106" s="362"/>
      <c r="AF106" s="10">
        <f t="shared" si="73"/>
        <v>94692.35</v>
      </c>
      <c r="AG106" s="86">
        <v>91225.15</v>
      </c>
      <c r="AH106" s="85"/>
      <c r="AI106" s="10">
        <f t="shared" si="74"/>
        <v>91225.15</v>
      </c>
      <c r="AJ106" s="86">
        <v>93429.95</v>
      </c>
      <c r="AK106" s="85"/>
      <c r="AL106" s="10">
        <f t="shared" si="75"/>
        <v>93429.95</v>
      </c>
      <c r="AM106" s="86">
        <v>193429.95</v>
      </c>
      <c r="AN106" s="85"/>
      <c r="AO106" s="10">
        <f t="shared" si="76"/>
        <v>193429.95</v>
      </c>
      <c r="AP106" s="17">
        <f t="shared" si="63"/>
        <v>1221557.3499999999</v>
      </c>
      <c r="AQ106" s="19">
        <f t="shared" si="64"/>
        <v>0</v>
      </c>
      <c r="AR106" s="10">
        <f t="shared" si="58"/>
        <v>1221557.3499999999</v>
      </c>
      <c r="AS106" s="195">
        <f t="shared" si="59"/>
        <v>91474.416666666672</v>
      </c>
      <c r="AT106" s="201"/>
      <c r="AU106" s="294" t="e">
        <f t="shared" si="60"/>
        <v>#DIV/0!</v>
      </c>
      <c r="AV106" s="205">
        <f t="shared" si="61"/>
        <v>92248.455000000002</v>
      </c>
      <c r="AW106" s="224"/>
      <c r="AX106" s="224" t="e">
        <f t="shared" si="81"/>
        <v>#DIV/0!</v>
      </c>
      <c r="AY106" s="228">
        <f t="shared" si="62"/>
        <v>93719.144444444435</v>
      </c>
      <c r="AZ106" s="255"/>
      <c r="BA106" s="255" t="e">
        <f t="shared" si="82"/>
        <v>#DIV/0!</v>
      </c>
      <c r="BB106" s="10">
        <f t="shared" si="84"/>
        <v>101796.44583333332</v>
      </c>
      <c r="BC106" s="87">
        <v>71141.429999999993</v>
      </c>
      <c r="BD106" s="45">
        <f t="shared" si="83"/>
        <v>1.4309024408608786</v>
      </c>
      <c r="BE106" s="144"/>
      <c r="BF106" s="4"/>
      <c r="BG106" s="165"/>
      <c r="BH106" s="165"/>
      <c r="BI106" s="50">
        <f t="shared" si="65"/>
        <v>101796.44583333332</v>
      </c>
      <c r="BJ106" s="165">
        <f t="shared" si="85"/>
        <v>0</v>
      </c>
      <c r="BK106" s="165"/>
      <c r="BL106" s="165"/>
    </row>
    <row r="107" spans="1:64" ht="32.25" customHeight="1" thickBot="1">
      <c r="A107" s="511" t="s">
        <v>56</v>
      </c>
      <c r="B107" s="95">
        <v>1</v>
      </c>
      <c r="C107" s="15" t="s">
        <v>112</v>
      </c>
      <c r="D107" s="15" t="s">
        <v>80</v>
      </c>
      <c r="E107" s="118"/>
      <c r="F107" s="73">
        <v>83625.34</v>
      </c>
      <c r="G107" s="154"/>
      <c r="H107" s="138">
        <f t="shared" si="40"/>
        <v>83625.34</v>
      </c>
      <c r="I107" s="73">
        <v>82362.81</v>
      </c>
      <c r="J107" s="154"/>
      <c r="K107" s="138">
        <f t="shared" si="77"/>
        <v>82362.81</v>
      </c>
      <c r="L107" s="73">
        <v>82527.960000000006</v>
      </c>
      <c r="M107" s="74"/>
      <c r="N107" s="10">
        <f t="shared" si="68"/>
        <v>82527.960000000006</v>
      </c>
      <c r="O107" s="73">
        <v>85505.65</v>
      </c>
      <c r="P107" s="74"/>
      <c r="Q107" s="10">
        <f t="shared" si="69"/>
        <v>85505.65</v>
      </c>
      <c r="R107" s="73">
        <v>85505.65</v>
      </c>
      <c r="S107" s="74"/>
      <c r="T107" s="10">
        <f t="shared" si="70"/>
        <v>85505.65</v>
      </c>
      <c r="U107" s="73">
        <v>80797.17</v>
      </c>
      <c r="V107" s="74"/>
      <c r="W107" s="10">
        <f t="shared" si="71"/>
        <v>80797.17</v>
      </c>
      <c r="X107" s="73">
        <v>82953.8</v>
      </c>
      <c r="Y107" s="74"/>
      <c r="Z107" s="13">
        <f t="shared" si="80"/>
        <v>82953.8</v>
      </c>
      <c r="AA107" s="73">
        <v>82953.8</v>
      </c>
      <c r="AB107" s="74"/>
      <c r="AC107" s="10">
        <f>AA107+AB107</f>
        <v>82953.8</v>
      </c>
      <c r="AD107" s="73">
        <v>82403.78</v>
      </c>
      <c r="AE107" s="74"/>
      <c r="AF107" s="10">
        <f t="shared" si="73"/>
        <v>82403.78</v>
      </c>
      <c r="AG107" s="73">
        <v>75720.490000000005</v>
      </c>
      <c r="AH107" s="74"/>
      <c r="AI107" s="10">
        <f t="shared" si="74"/>
        <v>75720.490000000005</v>
      </c>
      <c r="AJ107" s="73">
        <v>78422.33</v>
      </c>
      <c r="AK107" s="74"/>
      <c r="AL107" s="10">
        <f t="shared" si="75"/>
        <v>78422.33</v>
      </c>
      <c r="AM107" s="73">
        <v>178422.33</v>
      </c>
      <c r="AN107" s="74"/>
      <c r="AO107" s="10">
        <f t="shared" si="76"/>
        <v>178422.33</v>
      </c>
      <c r="AP107" s="17">
        <f t="shared" si="63"/>
        <v>1081201.1100000001</v>
      </c>
      <c r="AQ107" s="19">
        <f t="shared" si="64"/>
        <v>0</v>
      </c>
      <c r="AR107" s="10">
        <f t="shared" si="58"/>
        <v>1081201.1100000001</v>
      </c>
      <c r="AS107" s="195">
        <f t="shared" si="59"/>
        <v>82838.703333333324</v>
      </c>
      <c r="AT107" s="202"/>
      <c r="AU107" s="280" t="e">
        <f t="shared" si="60"/>
        <v>#DIV/0!</v>
      </c>
      <c r="AV107" s="205">
        <f t="shared" si="61"/>
        <v>83387.430000000008</v>
      </c>
      <c r="AW107" s="225"/>
      <c r="AX107" s="225" t="e">
        <f>AV107/AW107</f>
        <v>#DIV/0!</v>
      </c>
      <c r="AY107" s="228">
        <f t="shared" si="62"/>
        <v>83181.773333333345</v>
      </c>
      <c r="AZ107" s="256"/>
      <c r="BA107" s="256" t="e">
        <f>AY107/AZ107</f>
        <v>#DIV/0!</v>
      </c>
      <c r="BB107" s="10">
        <f t="shared" si="84"/>
        <v>90100.092500000013</v>
      </c>
      <c r="BC107" s="69">
        <v>68159.98</v>
      </c>
      <c r="BD107" s="65">
        <f>BB107/BC107</f>
        <v>1.3218914163413784</v>
      </c>
      <c r="BE107" s="144"/>
      <c r="BF107" s="4"/>
      <c r="BG107" s="4"/>
      <c r="BH107" s="4"/>
      <c r="BI107" s="50">
        <f t="shared" si="65"/>
        <v>90100.092500000013</v>
      </c>
      <c r="BJ107" s="50">
        <f t="shared" si="85"/>
        <v>0</v>
      </c>
      <c r="BK107" s="4"/>
      <c r="BL107" s="4"/>
    </row>
    <row r="108" spans="1:64" ht="48.75" customHeight="1" thickBot="1">
      <c r="A108" s="505"/>
      <c r="B108" s="105">
        <v>2</v>
      </c>
      <c r="C108" s="122" t="s">
        <v>219</v>
      </c>
      <c r="D108" s="106" t="s">
        <v>154</v>
      </c>
      <c r="E108" s="136"/>
      <c r="F108" s="155">
        <v>90034.89</v>
      </c>
      <c r="G108" s="156"/>
      <c r="H108" s="141">
        <f t="shared" si="40"/>
        <v>90034.89</v>
      </c>
      <c r="I108" s="76">
        <v>90034.89</v>
      </c>
      <c r="J108" s="156"/>
      <c r="K108" s="141">
        <f t="shared" si="77"/>
        <v>90034.89</v>
      </c>
      <c r="L108" s="76">
        <v>90034.89</v>
      </c>
      <c r="M108" s="156"/>
      <c r="N108" s="14">
        <f t="shared" si="68"/>
        <v>90034.89</v>
      </c>
      <c r="O108" s="76">
        <v>90034.89</v>
      </c>
      <c r="P108" s="156"/>
      <c r="Q108" s="14">
        <f t="shared" si="69"/>
        <v>90034.89</v>
      </c>
      <c r="R108" s="76">
        <v>90034.89</v>
      </c>
      <c r="S108" s="156"/>
      <c r="T108" s="13">
        <f t="shared" si="70"/>
        <v>90034.89</v>
      </c>
      <c r="U108" s="76">
        <v>90034.89</v>
      </c>
      <c r="V108" s="156"/>
      <c r="W108" s="13">
        <f t="shared" si="71"/>
        <v>90034.89</v>
      </c>
      <c r="X108" s="76">
        <v>96573.99</v>
      </c>
      <c r="Y108" s="156"/>
      <c r="Z108" s="13">
        <f t="shared" si="80"/>
        <v>96573.99</v>
      </c>
      <c r="AA108" s="76">
        <v>0</v>
      </c>
      <c r="AB108" s="156"/>
      <c r="AC108" s="14">
        <f t="shared" si="72"/>
        <v>0</v>
      </c>
      <c r="AD108" s="76">
        <v>0</v>
      </c>
      <c r="AE108" s="156"/>
      <c r="AF108" s="14">
        <f t="shared" si="73"/>
        <v>0</v>
      </c>
      <c r="AG108" s="76"/>
      <c r="AH108" s="156"/>
      <c r="AI108" s="14">
        <f t="shared" si="74"/>
        <v>0</v>
      </c>
      <c r="AJ108" s="76"/>
      <c r="AK108" s="156"/>
      <c r="AL108" s="14">
        <f t="shared" si="75"/>
        <v>0</v>
      </c>
      <c r="AM108" s="76">
        <v>0</v>
      </c>
      <c r="AN108" s="156"/>
      <c r="AO108" s="14">
        <f t="shared" si="76"/>
        <v>0</v>
      </c>
      <c r="AP108" s="17">
        <f t="shared" si="63"/>
        <v>636783.32999999996</v>
      </c>
      <c r="AQ108" s="19">
        <f t="shared" si="64"/>
        <v>0</v>
      </c>
      <c r="AR108" s="14">
        <f t="shared" si="58"/>
        <v>636783.32999999996</v>
      </c>
      <c r="AS108" s="199">
        <f t="shared" si="59"/>
        <v>90034.89</v>
      </c>
      <c r="AT108" s="203"/>
      <c r="AU108" s="287" t="e">
        <f t="shared" si="60"/>
        <v>#DIV/0!</v>
      </c>
      <c r="AV108" s="209">
        <f t="shared" si="61"/>
        <v>90034.89</v>
      </c>
      <c r="AW108" s="226"/>
      <c r="AX108" s="226" t="e">
        <f>AV108/AW108</f>
        <v>#DIV/0!</v>
      </c>
      <c r="AY108" s="232">
        <f>(F108+I108+L108+O108+R108+U108+X108+AA108+AD108)/7</f>
        <v>90969.047142857133</v>
      </c>
      <c r="AZ108" s="257"/>
      <c r="BA108" s="257" t="e">
        <f>AY108/AZ108</f>
        <v>#DIV/0!</v>
      </c>
      <c r="BB108" s="14">
        <f>AP108/7</f>
        <v>90969.047142857133</v>
      </c>
      <c r="BC108" s="69">
        <v>68159.98</v>
      </c>
      <c r="BD108" s="55">
        <f>BB108/BC108</f>
        <v>1.334640167776709</v>
      </c>
      <c r="BE108" s="145"/>
      <c r="BF108" s="4"/>
      <c r="BG108" s="4"/>
      <c r="BH108" s="4"/>
      <c r="BI108" s="50">
        <f t="shared" si="65"/>
        <v>53065.277499999997</v>
      </c>
      <c r="BJ108" s="50">
        <f t="shared" si="85"/>
        <v>37903.769642857136</v>
      </c>
      <c r="BK108" s="4"/>
      <c r="BL108" s="4"/>
    </row>
    <row r="109" spans="1:64" ht="48.75" customHeight="1" thickBot="1">
      <c r="A109" s="512"/>
      <c r="B109" s="327">
        <v>3</v>
      </c>
      <c r="C109" s="303" t="s">
        <v>243</v>
      </c>
      <c r="D109" s="106" t="s">
        <v>154</v>
      </c>
      <c r="E109" s="433"/>
      <c r="F109" s="434"/>
      <c r="G109" s="434"/>
      <c r="H109" s="446"/>
      <c r="I109" s="432"/>
      <c r="J109" s="434"/>
      <c r="K109" s="447"/>
      <c r="L109" s="434"/>
      <c r="M109" s="434"/>
      <c r="N109" s="161"/>
      <c r="O109" s="434"/>
      <c r="P109" s="434"/>
      <c r="Q109" s="161"/>
      <c r="R109" s="434"/>
      <c r="S109" s="434"/>
      <c r="T109" s="161"/>
      <c r="U109" s="434"/>
      <c r="V109" s="434"/>
      <c r="W109" s="161"/>
      <c r="X109" s="434"/>
      <c r="Y109" s="434"/>
      <c r="Z109" s="295"/>
      <c r="AA109" s="434"/>
      <c r="AB109" s="434"/>
      <c r="AC109" s="161"/>
      <c r="AD109" s="155">
        <v>97311.73</v>
      </c>
      <c r="AE109" s="434"/>
      <c r="AF109" s="14">
        <f t="shared" si="73"/>
        <v>97311.73</v>
      </c>
      <c r="AG109" s="434">
        <v>97311.73</v>
      </c>
      <c r="AH109" s="156"/>
      <c r="AI109" s="161"/>
      <c r="AJ109" s="434">
        <v>97311.73</v>
      </c>
      <c r="AK109" s="434"/>
      <c r="AL109" s="161"/>
      <c r="AM109" s="434">
        <v>127311.73</v>
      </c>
      <c r="AN109" s="434"/>
      <c r="AO109" s="161">
        <f t="shared" si="76"/>
        <v>127311.73</v>
      </c>
      <c r="AP109" s="17">
        <f t="shared" si="63"/>
        <v>419246.92</v>
      </c>
      <c r="AQ109" s="19">
        <f t="shared" si="64"/>
        <v>0</v>
      </c>
      <c r="AR109" s="14">
        <f t="shared" si="58"/>
        <v>419246.92</v>
      </c>
      <c r="AS109" s="199">
        <f t="shared" si="59"/>
        <v>0</v>
      </c>
      <c r="AT109" s="435"/>
      <c r="AU109" s="287" t="e">
        <f t="shared" si="60"/>
        <v>#DIV/0!</v>
      </c>
      <c r="AV109" s="209">
        <f t="shared" si="61"/>
        <v>0</v>
      </c>
      <c r="AW109" s="436"/>
      <c r="AX109" s="226" t="e">
        <f>AV109/AW109</f>
        <v>#DIV/0!</v>
      </c>
      <c r="AY109" s="232">
        <f>(F109+I109+L109+O109+R109+U109+X109+AA109+AD109)/1</f>
        <v>97311.73</v>
      </c>
      <c r="AZ109" s="437"/>
      <c r="BA109" s="257" t="e">
        <f>AY109/AZ109</f>
        <v>#DIV/0!</v>
      </c>
      <c r="BB109" s="14">
        <f>AP109/4</f>
        <v>104811.73</v>
      </c>
      <c r="BC109" s="438">
        <v>68159.98</v>
      </c>
      <c r="BD109" s="55">
        <f>BB109/BC109</f>
        <v>1.5377312317286478</v>
      </c>
      <c r="BE109" s="145"/>
      <c r="BF109" s="4"/>
      <c r="BG109" s="4"/>
      <c r="BH109" s="4"/>
      <c r="BI109" s="50"/>
      <c r="BJ109" s="50"/>
      <c r="BK109" s="4"/>
      <c r="BL109" s="4"/>
    </row>
    <row r="110" spans="1:64" ht="46.5" customHeight="1" thickBot="1">
      <c r="A110" s="506"/>
      <c r="B110" s="112">
        <v>4</v>
      </c>
      <c r="C110" s="113" t="s">
        <v>139</v>
      </c>
      <c r="D110" s="110" t="s">
        <v>155</v>
      </c>
      <c r="E110" s="173"/>
      <c r="F110" s="174">
        <v>80436.22</v>
      </c>
      <c r="G110" s="175"/>
      <c r="H110" s="176">
        <f t="shared" si="40"/>
        <v>80436.22</v>
      </c>
      <c r="I110" s="22">
        <v>78955.19</v>
      </c>
      <c r="J110" s="434"/>
      <c r="K110" s="448">
        <f t="shared" si="77"/>
        <v>78955.19</v>
      </c>
      <c r="L110" s="434">
        <v>90058.79</v>
      </c>
      <c r="M110" s="434"/>
      <c r="N110" s="161">
        <f t="shared" si="68"/>
        <v>90058.79</v>
      </c>
      <c r="O110" s="434">
        <v>78955.19</v>
      </c>
      <c r="P110" s="434"/>
      <c r="Q110" s="161">
        <f t="shared" si="69"/>
        <v>78955.19</v>
      </c>
      <c r="R110" s="434">
        <v>78955.19</v>
      </c>
      <c r="S110" s="434"/>
      <c r="T110" s="161">
        <f t="shared" si="70"/>
        <v>78955.19</v>
      </c>
      <c r="U110" s="434">
        <v>85191.08</v>
      </c>
      <c r="V110" s="434"/>
      <c r="W110" s="161">
        <f t="shared" si="71"/>
        <v>85191.08</v>
      </c>
      <c r="X110" s="434">
        <v>74725.19</v>
      </c>
      <c r="Y110" s="434"/>
      <c r="Z110" s="295">
        <f t="shared" si="80"/>
        <v>74725.19</v>
      </c>
      <c r="AA110" s="434">
        <v>63747.77</v>
      </c>
      <c r="AB110" s="434"/>
      <c r="AC110" s="161">
        <f t="shared" si="72"/>
        <v>63747.77</v>
      </c>
      <c r="AD110" s="174">
        <v>78460.17</v>
      </c>
      <c r="AE110" s="175"/>
      <c r="AF110" s="12">
        <f t="shared" si="73"/>
        <v>78460.17</v>
      </c>
      <c r="AG110" s="178">
        <v>78460.17</v>
      </c>
      <c r="AH110" s="175"/>
      <c r="AI110" s="161">
        <f t="shared" si="74"/>
        <v>78460.17</v>
      </c>
      <c r="AJ110" s="434">
        <v>37165.35</v>
      </c>
      <c r="AK110" s="434"/>
      <c r="AL110" s="161">
        <f t="shared" si="75"/>
        <v>37165.35</v>
      </c>
      <c r="AM110" s="434">
        <v>103530.16</v>
      </c>
      <c r="AN110" s="434"/>
      <c r="AO110" s="161">
        <f t="shared" si="76"/>
        <v>103530.16</v>
      </c>
      <c r="AP110" s="41">
        <f t="shared" si="63"/>
        <v>928640.4700000002</v>
      </c>
      <c r="AQ110" s="19">
        <f t="shared" si="64"/>
        <v>0</v>
      </c>
      <c r="AR110" s="161">
        <f t="shared" si="58"/>
        <v>928640.4700000002</v>
      </c>
      <c r="AS110" s="193">
        <f t="shared" si="59"/>
        <v>83150.066666666666</v>
      </c>
      <c r="AT110" s="435"/>
      <c r="AU110" s="289" t="e">
        <f t="shared" si="60"/>
        <v>#DIV/0!</v>
      </c>
      <c r="AV110" s="220">
        <f t="shared" si="61"/>
        <v>82091.943333333344</v>
      </c>
      <c r="AW110" s="436"/>
      <c r="AX110" s="436" t="e">
        <f>AV110/AW110</f>
        <v>#DIV/0!</v>
      </c>
      <c r="AY110" s="245">
        <f>(F110+I110+L110+O110+R110+U110+X110+AA110+AD110)/9</f>
        <v>78831.643333333355</v>
      </c>
      <c r="AZ110" s="437"/>
      <c r="BA110" s="437" t="e">
        <f>AY110/AZ110</f>
        <v>#DIV/0!</v>
      </c>
      <c r="BB110" s="161">
        <f t="shared" si="84"/>
        <v>77386.705833333355</v>
      </c>
      <c r="BC110" s="438">
        <v>68159.98</v>
      </c>
      <c r="BD110" s="313">
        <f>BB110/BC110</f>
        <v>1.1353686699047354</v>
      </c>
      <c r="BE110" s="145"/>
      <c r="BF110" s="4"/>
      <c r="BG110" s="4"/>
      <c r="BH110" s="4"/>
      <c r="BI110" s="50">
        <f t="shared" si="65"/>
        <v>77386.705833333355</v>
      </c>
      <c r="BJ110" s="50">
        <f t="shared" si="85"/>
        <v>0</v>
      </c>
      <c r="BK110" s="4"/>
      <c r="BL110" s="4"/>
    </row>
    <row r="111" spans="1:64" ht="46.5" customHeight="1" thickBot="1">
      <c r="A111" s="316" t="s">
        <v>96</v>
      </c>
      <c r="B111" s="99">
        <v>1</v>
      </c>
      <c r="C111" s="101"/>
      <c r="D111" s="100" t="s">
        <v>80</v>
      </c>
      <c r="E111" s="317"/>
      <c r="F111" s="179"/>
      <c r="G111" s="180"/>
      <c r="H111" s="139">
        <f t="shared" si="40"/>
        <v>0</v>
      </c>
      <c r="I111" s="26"/>
      <c r="J111" s="177"/>
      <c r="K111" s="139">
        <f t="shared" si="77"/>
        <v>0</v>
      </c>
      <c r="L111" s="178"/>
      <c r="M111" s="175"/>
      <c r="N111" s="12"/>
      <c r="O111" s="178"/>
      <c r="P111" s="175"/>
      <c r="Q111" s="12"/>
      <c r="R111" s="178"/>
      <c r="S111" s="175"/>
      <c r="T111" s="12"/>
      <c r="U111" s="178"/>
      <c r="V111" s="175"/>
      <c r="W111" s="12"/>
      <c r="X111" s="178"/>
      <c r="Y111" s="175"/>
      <c r="Z111" s="13">
        <f t="shared" si="80"/>
        <v>0</v>
      </c>
      <c r="AA111" s="178"/>
      <c r="AB111" s="175"/>
      <c r="AC111" s="12"/>
      <c r="AD111" s="179"/>
      <c r="AE111" s="180"/>
      <c r="AF111" s="11"/>
      <c r="AG111" s="179"/>
      <c r="AH111" s="180"/>
      <c r="AI111" s="12"/>
      <c r="AJ111" s="178"/>
      <c r="AK111" s="175"/>
      <c r="AL111" s="12"/>
      <c r="AM111" s="178"/>
      <c r="AN111" s="175"/>
      <c r="AO111" s="12"/>
      <c r="AP111" s="17">
        <f t="shared" si="63"/>
        <v>0</v>
      </c>
      <c r="AQ111" s="19">
        <f t="shared" si="64"/>
        <v>0</v>
      </c>
      <c r="AR111" s="12">
        <f t="shared" si="58"/>
        <v>0</v>
      </c>
      <c r="AS111" s="200">
        <f>(F111+I111+L111)/3</f>
        <v>0</v>
      </c>
      <c r="AT111" s="204"/>
      <c r="AU111" s="286" t="e">
        <f t="shared" si="60"/>
        <v>#DIV/0!</v>
      </c>
      <c r="AV111" s="211">
        <f>(F111+I111+L111+O111+R111+U111)/6</f>
        <v>0</v>
      </c>
      <c r="AW111" s="227"/>
      <c r="AX111" s="227" t="e">
        <f>AV111/AW111</f>
        <v>#DIV/0!</v>
      </c>
      <c r="AY111" s="230">
        <f>(F111+I111+L111+O111+R111+U111+X111+AA111+AD111)/9</f>
        <v>0</v>
      </c>
      <c r="AZ111" s="258"/>
      <c r="BA111" s="258" t="e">
        <f>AY111/AZ111</f>
        <v>#DIV/0!</v>
      </c>
      <c r="BB111" s="12">
        <f>AP111/1</f>
        <v>0</v>
      </c>
      <c r="BC111" s="181"/>
      <c r="BD111" s="68" t="e">
        <f>BB111/BC111</f>
        <v>#DIV/0!</v>
      </c>
      <c r="BE111" s="145"/>
      <c r="BF111" s="4"/>
      <c r="BG111" s="4"/>
      <c r="BH111" s="4"/>
      <c r="BI111" s="50">
        <f t="shared" si="65"/>
        <v>0</v>
      </c>
      <c r="BJ111" s="50"/>
      <c r="BK111" s="4"/>
      <c r="BL111" s="4"/>
    </row>
    <row r="112" spans="1:64">
      <c r="BI112" s="50">
        <f t="shared" si="65"/>
        <v>0</v>
      </c>
    </row>
    <row r="115" spans="55:55">
      <c r="BC115" s="5"/>
    </row>
  </sheetData>
  <autoFilter ref="A5:BJ111"/>
  <mergeCells count="59">
    <mergeCell ref="A99:A102"/>
    <mergeCell ref="A61:A67"/>
    <mergeCell ref="A107:A110"/>
    <mergeCell ref="A78:A83"/>
    <mergeCell ref="A103:A104"/>
    <mergeCell ref="A94:A97"/>
    <mergeCell ref="A88:A91"/>
    <mergeCell ref="A84:A87"/>
    <mergeCell ref="A68:A77"/>
    <mergeCell ref="A92:A93"/>
    <mergeCell ref="A35:A37"/>
    <mergeCell ref="A31:A32"/>
    <mergeCell ref="A6:A7"/>
    <mergeCell ref="D3:D5"/>
    <mergeCell ref="A57:A60"/>
    <mergeCell ref="A51:A52"/>
    <mergeCell ref="A9:A12"/>
    <mergeCell ref="A13:A14"/>
    <mergeCell ref="A53:A55"/>
    <mergeCell ref="A47:A50"/>
    <mergeCell ref="A44:A46"/>
    <mergeCell ref="A22:A23"/>
    <mergeCell ref="A17:A18"/>
    <mergeCell ref="A41:A43"/>
    <mergeCell ref="A19:A21"/>
    <mergeCell ref="E3:E5"/>
    <mergeCell ref="C3:C5"/>
    <mergeCell ref="A3:A5"/>
    <mergeCell ref="X4:Z4"/>
    <mergeCell ref="F3:AR3"/>
    <mergeCell ref="F4:H4"/>
    <mergeCell ref="U4:W4"/>
    <mergeCell ref="R4:T4"/>
    <mergeCell ref="L4:N4"/>
    <mergeCell ref="AJ4:AL4"/>
    <mergeCell ref="I4:K4"/>
    <mergeCell ref="AG4:AI4"/>
    <mergeCell ref="O4:Q4"/>
    <mergeCell ref="AA4:AC4"/>
    <mergeCell ref="AD4:AF4"/>
    <mergeCell ref="B3:B5"/>
    <mergeCell ref="AM4:AO4"/>
    <mergeCell ref="AV4:AV5"/>
    <mergeCell ref="AP4:AR4"/>
    <mergeCell ref="AX4:AX5"/>
    <mergeCell ref="AS3:AU3"/>
    <mergeCell ref="AT4:AT5"/>
    <mergeCell ref="AS4:AS5"/>
    <mergeCell ref="AW4:AW5"/>
    <mergeCell ref="AU4:AU5"/>
    <mergeCell ref="AV3:AX3"/>
    <mergeCell ref="BB3:BD3"/>
    <mergeCell ref="BB4:BB5"/>
    <mergeCell ref="BC4:BC5"/>
    <mergeCell ref="BD4:BD5"/>
    <mergeCell ref="AY3:BA3"/>
    <mergeCell ref="AY4:AY5"/>
    <mergeCell ref="BA4:BA5"/>
    <mergeCell ref="AZ4:AZ5"/>
  </mergeCells>
  <phoneticPr fontId="2" type="noConversion"/>
  <pageMargins left="0.47244094488188981" right="0" top="0.74803149606299213" bottom="0" header="0.31496062992125984" footer="0.31496062992125984"/>
  <pageSetup paperSize="9" scale="45" fitToHeight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2018-01-15T08:07:30Z</cp:lastPrinted>
  <dcterms:created xsi:type="dcterms:W3CDTF">2017-02-08T06:15:45Z</dcterms:created>
  <dcterms:modified xsi:type="dcterms:W3CDTF">2026-01-14T12:38:45Z</dcterms:modified>
</cp:coreProperties>
</file>